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12" windowHeight="8192" windowWidth="16384" xWindow="0" yWindow="0"/>
  </bookViews>
  <sheets>
    <sheet name="Request" sheetId="1" state="visible" r:id="rId2"/>
    <sheet name="Quotation" sheetId="2" state="hidden" r:id="rId3"/>
  </sheets>
  <definedNames>
    <definedName name="_xlnm._FilterDatabase" localSheetId="0" hidden="1">'Quotation'!$A$1:$R$260</definedName>
    <definedName name="_xlnm.Print_Area" localSheetId="1">Quotation!$A:$G</definedName>
    <definedName name="_xlnm.Print_Titles" localSheetId="1">Quotation!$1:$8</definedName>
    <definedName name="_xlnm.Print_Titles" localSheetId="0">Request!$1:$8</definedName>
  </definedNames>
  <calcPr iterateCount="100" refMode="A1" iterate="false" iterateDelta="0.001"/>
</workbook>
</file>

<file path=xl/styles.xml><?xml version="1.0" encoding="utf-8"?>
<styleSheet xmlns="http://schemas.openxmlformats.org/spreadsheetml/2006/main">
  <numFmts count="2">
    <numFmt numFmtId="164" formatCode="GENERAL"/>
    <numFmt numFmtId="165" formatCode=""/>
  </numFmts>
  <fonts count="9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sz val="20"/>
      <b val="true"/>
    </font>
    <font>
      <name val="Arial"/>
      <charset val="1"/>
      <family val="2"/>
      <sz val="18"/>
      <b val="true"/>
    </font>
    <font>
      <name val="Arial"/>
      <charset val="1"/>
      <family val="2"/>
      <sz val="10"/>
      <b val="true"/>
    </font>
    <font>
      <name val="Arial"/>
      <charset val="1"/>
      <family val="2"/>
      <sz val="10"/>
      <b val="true"/>
      <u val="single"/>
    </font>
    <font>
      <name val="Arial"/>
      <charset val="1"/>
      <family val="2"/>
      <sz val="10"/>
      <color rgb="FFFF0000"/>
      <b val="true"/>
    </font>
  </fonts>
  <fills count="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</fills>
  <borders count="5">
    <border diagonalDown="false" diagonalUp="false">
      <left/>
      <right/>
      <top/>
      <bottom/>
      <diagonal/>
    </border>
    <border diagonalDown="false" diagonalUp="false">
      <left/>
      <right/>
      <top style="thin"/>
      <bottom/>
      <diagonal/>
    </border>
    <border diagonalDown="false" diagonalUp="false">
      <left/>
      <right/>
      <top/>
      <bottom style="thin"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/>
      <right/>
      <top/>
      <bottom style="thin">
        <color rgb="FF7F7F7F"/>
      </bottom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3">
    <xf applyAlignment="false" applyBorder="false" applyFont="true" applyProtection="false" borderId="0" fillId="0" fontId="0" numFmtId="164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5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4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5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4" xfId="0">
      <alignment horizontal="general" vertical="bottom" textRotation="0" wrapText="false" indent="0" shrinkToFit="false"/>
      <protection locked="true" hidden="false"/>
    </xf>
    <xf applyAlignment="false" applyBorder="true" applyFont="true" applyProtection="false" borderId="1" fillId="0" fontId="4" numFmtId="164" xfId="0">
      <alignment horizontal="general" vertical="bottom" textRotation="0" wrapText="false" indent="0" shrinkToFit="false"/>
      <protection locked="true" hidden="false"/>
    </xf>
    <xf applyAlignment="false" applyBorder="true" applyFont="true" applyProtection="false" borderId="1" fillId="0" fontId="0" numFmtId="164" xfId="0">
      <alignment horizontal="general" vertical="bottom" textRotation="0" wrapText="false" indent="0" shrinkToFit="false"/>
      <protection locked="true" hidden="false"/>
    </xf>
    <xf applyAlignment="false" applyBorder="true" applyFont="true" applyProtection="false" borderId="2" fillId="0" fontId="0" numFmtId="164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5" numFmtId="164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6" numFmtId="164" xfId="0">
      <alignment horizontal="general" vertical="bottom" textRotation="0" wrapText="false" indent="0" shrinkToFit="false"/>
      <protection locked="true" hidden="false"/>
    </xf>
    <xf applyAlignment="false" applyBorder="true" applyFont="true" applyProtection="false" borderId="3" fillId="2" fontId="0" numFmtId="164" xfId="0">
      <alignment horizontal="general" vertical="bottom" textRotation="0" wrapText="false" indent="0" shrinkToFit="false"/>
      <protection locked="true" hidden="false"/>
    </xf>
    <xf applyAlignment="false" applyBorder="true" applyFont="true" applyProtection="false" borderId="3" fillId="2" fontId="0" numFmtId="164" xfId="0">
      <alignment horizontal="general" vertical="bottom" textRotation="0" wrapText="false" indent="0" shrinkToFit="false"/>
      <protection locked="true" hidden="false"/>
    </xf>
    <xf applyAlignment="true" applyBorder="false" applyFont="true" applyProtection="false" borderId="0" fillId="0" fontId="0" numFmtId="164" xfId="0">
      <alignment horizontal="left" vertical="bottom" textRotation="0" wrapText="false" indent="0" shrinkToFit="false"/>
      <protection locked="true" hidden="false"/>
    </xf>
    <xf applyAlignment="false" applyBorder="true" applyFont="true" applyProtection="false" borderId="4" fillId="0" fontId="6" numFmtId="165" xfId="0">
      <alignment horizontal="general" vertical="bottom" textRotation="0" wrapText="false" indent="0" shrinkToFit="false"/>
      <protection locked="true" hidden="false"/>
    </xf>
    <xf applyAlignment="false" applyBorder="true" applyFont="true" applyProtection="false" borderId="4" fillId="0" fontId="6" numFmtId="164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5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7" numFmtId="164" xfId="0">
      <alignment horizontal="general" vertical="bottom" textRotation="0" wrapText="false" indent="0" shrinkToFit="false"/>
      <protection locked="true" hidden="false"/>
    </xf>
    <xf applyAlignment="false" applyBorder="true" applyFont="true" applyProtection="false" borderId="3" fillId="2" fontId="0" numFmtId="164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6" numFmtId="165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4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4" xfId="0">
      <alignment horizontal="general" vertical="bottom" textRotation="0" wrapText="false" indent="0" shrinkToFit="false"/>
      <protection locked="true" hidden="false"/>
    </xf>
    <xf applyAlignment="true" applyBorder="true" applyFont="true" applyProtection="false" borderId="3" fillId="2" fontId="0" numFmtId="164" xfId="0">
      <alignment horizontal="left" vertical="bottom" textRotation="0" wrapText="false" indent="0" shrinkToFit="false"/>
      <protection locked="true" hidden="false"/>
    </xf>
    <xf applyAlignment="false" applyBorder="false" applyFont="true" applyProtection="false" borderId="0" fillId="0" fontId="8" numFmtId="164" xfId="0">
      <alignment horizontal="general" vertical="bottom" textRotation="0" wrapText="false" indent="0" shrinkToFit="false"/>
      <protection locked="true" hidden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
</Relationships>
</file>

<file path=xl/drawings/_rels/drawing1.xml.rels><?xml version="1.0" encoding="UTF-8" standalone="yes" ?>
<Relationships xmlns="http://schemas.openxmlformats.org/package/2006/relationships"><Relationship Id="rId1" Type="http://schemas.openxmlformats.org/officeDocument/2006/relationships/image" Target="../media/2c31eafe1f1bc7b29c100260806f854cb6de9dd9.png"/>
</Relationships>
</file>

<file path=xl/drawings/_rels/drawing2.xml.rels><?xml version="1.0" encoding="UTF-8" standalone="yes" ?>
<Relationships xmlns="http://schemas.openxmlformats.org/package/2006/relationships"><Relationship Id="rId1" Type="http://schemas.openxmlformats.org/officeDocument/2006/relationships/image" Target="../media/2c31eafe1f1bc7b29c100260806f854cb6de9dd9.png"/>
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90700" cy="1295400"/>
    <xdr:pic>
      <xdr:nvPicPr>
        <xdr:cNvPr id="1" name="Picture 1">
          <a:extLst>
            <a:ext uri="{FF2B5EF4-FFF2-40B4-BE49-F238E27FC236}">
              <a16:creationId xmlns:a16="http://schemas.microsoft.com/office/drawing/2014/main" xmlns:r="http://schemas.openxmlformats.org/officeDocument/2006/relationships" id="{D536D061-A3D2-4F2B-ACAF-CD7036187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90700" cy="1295400"/>
    <xdr:pic>
      <xdr:nvPicPr>
        <xdr:cNvPr id="1" name="Picture 1">
          <a:extLst>
            <a:ext uri="{FF2B5EF4-FFF2-40B4-BE49-F238E27FC236}">
              <a16:creationId xmlns:a16="http://schemas.microsoft.com/office/drawing/2014/main" xmlns:r="http://schemas.openxmlformats.org/officeDocument/2006/relationships" id="{D536D061-A3D2-4F2B-ACAF-CD7036187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>
        <a:prstGeom prst="rect">
          <a:avLst/>
        </a:prstGeom>
      </xdr:spPr>
    </xdr:pic>
    <xdr:clientData/>
  </xdr:oneCellAnchor>
</xdr:wsDr>
</file>

<file path=xl/worksheets/_rels/sheet1.xml.rels><?xml version="1.0" encoding="UTF-8" standalone="yes" 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 standalone="yes" 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59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customWidth="true" width="9"/>
    <col collapsed="false" hidden="false" max="2" min="2" style="0" customWidth="true" width="35"/>
    <col collapsed="false" hidden="false" max="3" min="3" style="0" customWidth="true" width="35"/>
    <col collapsed="false" hidden="false" max="4" min="4" style="0" customWidth="true" width="10"/>
    <col collapsed="false" hidden="false" max="5" min="5" style="0" customWidth="true" width="9"/>
    <col collapsed="false" hidden="false" max="6" min="6" style="0" customWidth="true" width="10"/>
    <col collapsed="false" hidden="false" max="1024" min="7" style="0" customWidth="false" width="11.5"/>
  </cols>
  <sheetData>
    <row collapsed="false" customFormat="false" customHeight="false" hidden="false" ht="12.1" outlineLevel="0" r="1">
      <c r="A1" s="2" t="inlineStr">
        <is>
          <t> </t>
        </is>
      </c>
    </row>
    <row collapsed="false" customFormat="false" customHeight="false" hidden="false" ht="12.1" outlineLevel="0" r="2">
      <c r="A2" s="3" t="inlineStr">
        <is>
          <t> </t>
        </is>
      </c>
      <c r="B2" s="4" t="inlineStr">
        <is>
          <t> </t>
        </is>
      </c>
      <c r="C2" s="5" t="inlineStr">
        <is>
          <t>N.V. Verenigde Cultuur Maatschappijen</t>
        </is>
      </c>
      <c r="D2" s="6"/>
      <c r="E2" s="6"/>
      <c r="F2" s="6"/>
      <c r="G2" s="6"/>
    </row>
    <row collapsed="false" customFormat="false" customHeight="false" hidden="false" ht="12.1" outlineLevel="0" r="3">
      <c r="A3" s="1" t="inlineStr">
        <is>
          <t> </t>
        </is>
      </c>
      <c r="B3" s="0" t="inlineStr">
        <is>
          <t> </t>
        </is>
      </c>
      <c r="C3" s="0" t="inlineStr">
        <is>
          <t>Adres hoofdkantoor</t>
        </is>
      </c>
      <c r="D3" s="0"/>
      <c r="E3" s="0" t="inlineStr">
        <is>
          <t>RB SRD   : 0197.547.048</t>
        </is>
      </c>
    </row>
    <row collapsed="false" customFormat="false" customHeight="false" hidden="false" ht="12.1" outlineLevel="0" r="4">
      <c r="A4" s="1" t="inlineStr">
        <is>
          <t> </t>
        </is>
      </c>
      <c r="B4" s="0" t="inlineStr">
        <is>
          <t> </t>
        </is>
      </c>
      <c r="C4" s="0" t="inlineStr">
        <is>
          <t>Trefbalstraat no. 1, ( VABI gebouw )</t>
        </is>
      </c>
      <c r="D4" s="0"/>
      <c r="E4" s="0" t="inlineStr">
        <is>
          <t>RB EURO: 0197.547.202</t>
        </is>
      </c>
    </row>
    <row collapsed="false" customFormat="false" customHeight="false" hidden="false" ht="12.1" outlineLevel="0" r="5">
      <c r="A5" s="1" t="inlineStr">
        <is>
          <t> </t>
        </is>
      </c>
      <c r="B5" s="0" t="inlineStr">
        <is>
          <t> </t>
        </is>
      </c>
      <c r="C5" s="0" t="inlineStr">
        <is>
          <t>Telefoon: (597) 481540</t>
        </is>
      </c>
      <c r="D5" s="0"/>
      <c r="E5" s="0" t="inlineStr">
        <is>
          <t>RB US$   : 0197.547.121</t>
        </is>
      </c>
    </row>
    <row collapsed="false" customFormat="false" customHeight="false" hidden="false" ht="12.1" outlineLevel="0" r="6">
      <c r="A6" s="1" t="inlineStr">
        <is>
          <t> </t>
        </is>
      </c>
      <c r="B6" s="0" t="inlineStr">
        <is>
          <t> </t>
        </is>
      </c>
      <c r="C6" s="0" t="inlineStr">
        <is>
          <t>P.O.Box 1999; KKF no. 3119</t>
        </is>
      </c>
      <c r="D6" s="0"/>
      <c r="E6" s="0" t="inlineStr">
        <is>
          <t>Swift code: RBNKSRPA</t>
        </is>
      </c>
    </row>
    <row collapsed="false" customFormat="false" customHeight="false" hidden="false" ht="12.1" outlineLevel="0" r="7">
      <c r="A7" s="3" t="inlineStr">
        <is>
          <t> </t>
        </is>
      </c>
      <c r="B7" s="4" t="inlineStr">
        <is>
          <t> </t>
        </is>
      </c>
      <c r="C7" s="7" t="inlineStr">
        <is>
          <t>E-mail: webshop@vcm.sr</t>
        </is>
      </c>
      <c r="D7" s="7"/>
      <c r="E7" s="7" t="inlineStr">
        <is>
          <t>Website: www.vcm.sr</t>
        </is>
      </c>
      <c r="F7" s="7"/>
      <c r="G7" s="7"/>
    </row>
    <row collapsed="false" customFormat="false" customHeight="false" hidden="false" ht="12.1" outlineLevel="0" r="8">
      <c r="A8" s="1" t="inlineStr">
        <is>
          <t> </t>
        </is>
      </c>
      <c r="B8" s="0" t="inlineStr">
        <is>
          <t> </t>
        </is>
      </c>
    </row>
    <row collapsed="false" customFormat="false" customHeight="false" hidden="false" ht="12.1" outlineLevel="0" r="9">
      <c r="A9" s="3" t="inlineStr">
        <is>
          <t> </t>
        </is>
      </c>
      <c r="B9" s="4" t="inlineStr">
        <is>
          <t> </t>
        </is>
      </c>
      <c r="C9" s="8" t="inlineStr">
        <is>
          <t>Request Form</t>
        </is>
      </c>
    </row>
    <row collapsed="false" customFormat="false" customHeight="false" hidden="false" ht="12.1" outlineLevel="0" r="10">
      <c r="A10" s="1" t="inlineStr">
        <is>
          <t> </t>
        </is>
      </c>
      <c r="B10" s="0" t="inlineStr">
        <is>
          <t> </t>
        </is>
      </c>
      <c r="C10" s="0" t="inlineStr">
        <is>
          <t>Most prices are current, but only shown for evaluation. This is not a quotation.</t>
        </is>
      </c>
    </row>
    <row collapsed="false" customFormat="false" customHeight="false" hidden="false" ht="12.1" outlineLevel="0" r="11">
      <c r="A11" s="1" t="inlineStr">
        <is>
          <t> </t>
        </is>
      </c>
      <c r="B11" s="0" t="inlineStr">
        <is>
          <t> </t>
        </is>
      </c>
      <c r="C11" s="0" t="inlineStr">
        <is>
          <t>Please email this request to: webshop@vcm.sr</t>
        </is>
      </c>
    </row>
    <row collapsed="false" customFormat="false" customHeight="false" hidden="false" ht="12.1" outlineLevel="0" r="12">
      <c r="A12" s="1" t="inlineStr">
        <is>
          <t> </t>
        </is>
      </c>
    </row>
    <row collapsed="false" customFormat="false" customHeight="false" hidden="false" ht="12.1" outlineLevel="0" r="13">
      <c r="A13" s="3" t="inlineStr">
        <is>
          <t> </t>
        </is>
      </c>
      <c r="B13" s="9" t="inlineStr">
        <is>
          <t>Request from:</t>
        </is>
      </c>
      <c r="C13" s="10"/>
    </row>
    <row collapsed="false" customFormat="false" customHeight="false" hidden="false" ht="12.1" outlineLevel="0" r="14">
      <c r="A14" s="3" t="inlineStr">
        <is>
          <t> </t>
        </is>
      </c>
      <c r="B14" s="9" t="inlineStr">
        <is>
          <t>Email:</t>
        </is>
      </c>
      <c r="C14" s="11"/>
    </row>
    <row collapsed="false" customFormat="false" customHeight="false" hidden="false" ht="12.1" outlineLevel="0" r="15">
      <c r="A15" s="3" t="inlineStr">
        <is>
          <t> </t>
        </is>
      </c>
      <c r="B15" s="9" t="inlineStr">
        <is>
          <t>Phone:</t>
        </is>
      </c>
      <c r="C15" s="11"/>
    </row>
    <row collapsed="false" customFormat="false" customHeight="false" hidden="false" ht="12.1" outlineLevel="0" r="16">
      <c r="A16" s="3" t="inlineStr">
        <is>
          <t> </t>
        </is>
      </c>
      <c r="B16" s="9" t="inlineStr">
        <is>
          <t>Exchange rate:</t>
        </is>
      </c>
      <c r="C16" s="12" t="n">
        <v>35.6</v>
      </c>
    </row>
    <row collapsed="false" customFormat="false" customHeight="false" hidden="false" ht="12.1" outlineLevel="0" r="17">
      <c r="A17" s="1" t="inlineStr">
        <is>
          <t> </t>
        </is>
      </c>
      <c r="B17" s="0" t="inlineStr">
        <is>
          <t> </t>
        </is>
      </c>
    </row>
    <row collapsed="false" customFormat="false" customHeight="false" hidden="false" ht="12.1" outlineLevel="0" r="18">
      <c r="A18" s="13" t="inlineStr">
        <is>
          <t>Code</t>
        </is>
      </c>
      <c r="B18" s="14" t="inlineStr">
        <is>
          <t>Description Dutch</t>
        </is>
      </c>
      <c r="C18" s="14" t="inlineStr">
        <is>
          <t>Description English</t>
        </is>
      </c>
      <c r="D18" s="14" t="inlineStr">
        <is>
          <t>Price USD</t>
        </is>
      </c>
      <c r="E18" s="14" t="inlineStr">
        <is>
          <t>Amount</t>
        </is>
      </c>
      <c r="F18" s="14" t="inlineStr">
        <is>
          <t>Package</t>
        </is>
      </c>
      <c r="G18" s="14" t="inlineStr">
        <is>
          <t>Total USD</t>
        </is>
      </c>
    </row>
    <row collapsed="false" customFormat="false" customHeight="false" hidden="false" ht="12.1" outlineLevel="0" r="19">
      <c r="A19" s="15"/>
      <c r="B19" s="16" t="inlineStr">
        <is>
          <t>Rund</t>
        </is>
      </c>
      <c r="C19" s="16" t="inlineStr">
        <is>
          <t>Beef</t>
        </is>
      </c>
    </row>
    <row collapsed="false" customFormat="false" customHeight="false" hidden="false" ht="12.1" outlineLevel="0" r="20">
      <c r="A20" s="3" t="n">
        <v>211002</v>
      </c>
      <c r="B20" s="4" t="s">
        <f>=HYPERLINK("https://winkel.vcm.sr/product/rump-steak/", "Kogel biefstuk")</f>
      </c>
      <c r="C20" s="4" t="s">
        <f>=HYPERLINK("https://winkel.vcm.sr/en/product/rump-steak/", "Rump steak")</f>
      </c>
      <c r="D20" s="4" t="n">
        <v>15.39</v>
      </c>
      <c r="E20" s="17" t="n">
        <v>0</v>
      </c>
      <c r="F20" s="4" t="inlineStr">
        <is>
          <t>kg</t>
        </is>
      </c>
      <c r="G20" s="4" t="s">
        <f>=ROUND(D20*E20,2)</f>
      </c>
    </row>
    <row collapsed="false" customFormat="false" customHeight="false" hidden="false" ht="12.1" outlineLevel="0" r="21">
      <c r="A21" s="3" t="n">
        <v>211007</v>
      </c>
      <c r="B21" s="4" t="s">
        <f>=HYPERLINK("https://winkel.vcm.sr/product/steak/", "Steaklappen")</f>
      </c>
      <c r="C21" s="4" t="s">
        <f>=HYPERLINK("https://winkel.vcm.sr/en/product/steak/", "Steak")</f>
      </c>
      <c r="D21" s="4" t="n">
        <v>11.1</v>
      </c>
      <c r="E21" s="17" t="n">
        <v>0</v>
      </c>
      <c r="F21" s="4" t="inlineStr">
        <is>
          <t>kg</t>
        </is>
      </c>
      <c r="G21" s="4" t="s">
        <f>=ROUND(D21*E21,2)</f>
      </c>
    </row>
    <row collapsed="false" customFormat="false" customHeight="false" hidden="false" ht="12.1" outlineLevel="0" r="22">
      <c r="A22" s="3" t="n">
        <v>211014</v>
      </c>
      <c r="B22" s="4" t="s">
        <f>=HYPERLINK("https://winkel.vcm.sr/product/slices-of-cow/", "Sucadelappen")</f>
      </c>
      <c r="C22" s="4" t="s">
        <f>=HYPERLINK("https://winkel.vcm.sr/en/product/slices-of-cow/", "Blade steak")</f>
      </c>
      <c r="D22" s="4" t="n">
        <v>11.1</v>
      </c>
      <c r="E22" s="17" t="n">
        <v>0</v>
      </c>
      <c r="F22" s="4" t="inlineStr">
        <is>
          <t>kg</t>
        </is>
      </c>
      <c r="G22" s="4" t="s">
        <f>=ROUND(D22*E22,2)</f>
      </c>
    </row>
    <row collapsed="false" customFormat="false" customHeight="false" hidden="false" ht="12.1" outlineLevel="0" r="23">
      <c r="A23" s="3" t="n">
        <v>211020</v>
      </c>
      <c r="B23" s="4" t="s">
        <f>=HYPERLINK("https://winkel.vcm.sr/product/rib-soup/", "Ribbesoep")</f>
      </c>
      <c r="C23" s="4" t="s">
        <f>=HYPERLINK("https://winkel.vcm.sr/en/product/rib-soup/", "Beef Rack (Rib soup)")</f>
      </c>
      <c r="D23" s="4" t="n">
        <v>8.12</v>
      </c>
      <c r="E23" s="17" t="n">
        <v>0</v>
      </c>
      <c r="F23" s="4" t="inlineStr">
        <is>
          <t>kg</t>
        </is>
      </c>
      <c r="G23" s="4" t="s">
        <f>=ROUND(D23*E23,2)</f>
      </c>
    </row>
    <row collapsed="false" customFormat="false" customHeight="false" hidden="false" ht="12.1" outlineLevel="0" r="24">
      <c r="A24" s="3" t="n">
        <v>211024</v>
      </c>
      <c r="B24" s="4" t="s">
        <f>=HYPERLINK("https://winkel.vcm.sr/product/beef-liver/", "Runder lever")</f>
      </c>
      <c r="C24" s="4" t="s">
        <f>=HYPERLINK("https://winkel.vcm.sr/en/product/beef-liver/", "Beef Liver")</f>
      </c>
      <c r="D24" s="4" t="n">
        <v>9.55</v>
      </c>
      <c r="E24" s="17" t="n">
        <v>0</v>
      </c>
      <c r="F24" s="4" t="inlineStr">
        <is>
          <t>kg</t>
        </is>
      </c>
      <c r="G24" s="4" t="s">
        <f>=ROUND(D24*E24,2)</f>
      </c>
    </row>
    <row collapsed="false" customFormat="false" customHeight="false" hidden="false" ht="12.1" outlineLevel="0" r="25">
      <c r="A25" s="3" t="n">
        <v>211027</v>
      </c>
      <c r="B25" s="4" t="s">
        <f>=HYPERLINK("https://winkel.vcm.sr/product/minched-steak/", "Steak gehakt")</f>
      </c>
      <c r="C25" s="4" t="s">
        <f>=HYPERLINK("https://winkel.vcm.sr/en/product/minched-steak/", "Steak minced meat")</f>
      </c>
      <c r="D25" s="4" t="n">
        <v>9.97</v>
      </c>
      <c r="E25" s="17" t="n">
        <v>0</v>
      </c>
      <c r="F25" s="4" t="inlineStr">
        <is>
          <t>kg</t>
        </is>
      </c>
      <c r="G25" s="4" t="s">
        <f>=ROUND(D25*E25,2)</f>
      </c>
    </row>
    <row collapsed="false" customFormat="false" customHeight="false" hidden="false" ht="12.1" outlineLevel="0" r="26">
      <c r="A26" s="3" t="n">
        <v>211028</v>
      </c>
      <c r="B26" s="4" t="s">
        <f>=HYPERLINK("https://winkel.vcm.sr/product/minched-beef/", "Runder gehakt")</f>
      </c>
      <c r="C26" s="4" t="s">
        <f>=HYPERLINK("https://winkel.vcm.sr/en/product/minched-beef/", "Beef minced meat")</f>
      </c>
      <c r="D26" s="4" t="n">
        <v>8.43</v>
      </c>
      <c r="E26" s="17" t="n">
        <v>0</v>
      </c>
      <c r="F26" s="4" t="inlineStr">
        <is>
          <t>kg</t>
        </is>
      </c>
      <c r="G26" s="4" t="s">
        <f>=ROUND(D26*E26,2)</f>
      </c>
    </row>
    <row collapsed="false" customFormat="false" customHeight="false" hidden="false" ht="12.1" outlineLevel="0" r="27">
      <c r="A27" s="3" t="n">
        <v>211029</v>
      </c>
      <c r="B27" s="4" t="s">
        <f>=HYPERLINK("https://winkel.vcm.sr/product/half-om-half-gehakt/", "Half om half gehakt")</f>
      </c>
      <c r="C27" s="4" t="s">
        <f>=HYPERLINK("https://winkel.vcm.sr/en/product/half-om-half-gehakt/", "Mixed minced meat")</f>
      </c>
      <c r="D27" s="4" t="n">
        <v>8.71</v>
      </c>
      <c r="E27" s="17" t="n">
        <v>0</v>
      </c>
      <c r="F27" s="4" t="inlineStr">
        <is>
          <t>kg</t>
        </is>
      </c>
      <c r="G27" s="4" t="s">
        <f>=ROUND(D27*E27,2)</f>
      </c>
    </row>
    <row collapsed="false" customFormat="false" customHeight="false" hidden="false" ht="12.1" outlineLevel="0" r="28">
      <c r="A28" s="3" t="n">
        <v>211081</v>
      </c>
      <c r="B28" s="4" t="s">
        <f>=HYPERLINK("https://winkel.vcm.sr/product/beef-sausages/", "Runder saucijsen")</f>
      </c>
      <c r="C28" s="4" t="s">
        <f>=HYPERLINK("https://winkel.vcm.sr/en/product/beef-sausages/", "Beef sausages")</f>
      </c>
      <c r="D28" s="4" t="n">
        <v>12.28</v>
      </c>
      <c r="E28" s="17" t="n">
        <v>0</v>
      </c>
      <c r="F28" s="4" t="inlineStr">
        <is>
          <t>kg</t>
        </is>
      </c>
      <c r="G28" s="4" t="s">
        <f>=ROUND(D28*E28,2)</f>
      </c>
    </row>
    <row collapsed="false" customFormat="false" customHeight="false" hidden="false" ht="12.1" outlineLevel="0" r="29">
      <c r="A29" s="3"/>
      <c r="B29" s="4"/>
      <c r="C29" s="4"/>
      <c r="D29" s="4"/>
      <c r="E29" s="4"/>
      <c r="F29" s="9" t="inlineStr">
        <is>
          <t>Subtotal:</t>
        </is>
      </c>
      <c r="G29" s="9" t="s">
        <f>=SUM(G20:G28)</f>
      </c>
    </row>
    <row collapsed="false" customFormat="false" customHeight="false" hidden="false" ht="12.1" outlineLevel="0" r="30">
      <c r="A30" s="1" t="inlineStr">
        <is>
          <t> </t>
        </is>
      </c>
      <c r="B30" s="0" t="inlineStr">
        <is>
          <t> </t>
        </is>
      </c>
    </row>
    <row collapsed="false" customFormat="false" customHeight="false" hidden="false" ht="12.1" outlineLevel="0" r="31">
      <c r="A31" s="15"/>
      <c r="B31" s="16" t="inlineStr">
        <is>
          <t>Varken</t>
        </is>
      </c>
      <c r="C31" s="16" t="inlineStr">
        <is>
          <t>Pork</t>
        </is>
      </c>
    </row>
    <row collapsed="false" customFormat="false" customHeight="false" hidden="false" ht="12.1" outlineLevel="0" r="32">
      <c r="A32" s="3" t="n">
        <v>212001</v>
      </c>
      <c r="B32" s="4" t="s">
        <f>=HYPERLINK("https://winkel.vcm.sr/product/shoulder-chops/", "Schouder karbonade")</f>
      </c>
      <c r="C32" s="4" t="s">
        <f>=HYPERLINK("https://winkel.vcm.sr/en/product/shoulder-chops/", "Shoulder pork chop")</f>
      </c>
      <c r="D32" s="4" t="n">
        <v>9.52</v>
      </c>
      <c r="E32" s="17" t="n">
        <v>0</v>
      </c>
      <c r="F32" s="4" t="inlineStr">
        <is>
          <t>kg</t>
        </is>
      </c>
      <c r="G32" s="4" t="s">
        <f>=ROUND(D32*E32,2)</f>
      </c>
    </row>
    <row collapsed="false" customFormat="false" customHeight="false" hidden="false" ht="12.1" outlineLevel="0" r="33">
      <c r="A33" s="3" t="n">
        <v>212002</v>
      </c>
      <c r="B33" s="4" t="s">
        <f>=HYPERLINK("https://winkel.vcm.sr/product/ribcarbonade/", "Rib karbonade")</f>
      </c>
      <c r="C33" s="4" t="s">
        <f>=HYPERLINK("https://winkel.vcm.sr/en/product/ribcarbonade/", "Rib pork chop")</f>
      </c>
      <c r="D33" s="4" t="n">
        <v>9.52</v>
      </c>
      <c r="E33" s="17" t="n">
        <v>0</v>
      </c>
      <c r="F33" s="4" t="inlineStr">
        <is>
          <t>kg</t>
        </is>
      </c>
      <c r="G33" s="4" t="s">
        <f>=ROUND(D33*E33,2)</f>
      </c>
    </row>
    <row collapsed="false" customFormat="false" customHeight="false" hidden="false" ht="12.1" outlineLevel="0" r="34">
      <c r="A34" s="3" t="n">
        <v>212003</v>
      </c>
      <c r="B34" s="4" t="s">
        <f>=HYPERLINK("https://winkel.vcm.sr/product/pork-tenderloin/", "Haas karbonade")</f>
      </c>
      <c r="C34" s="4" t="s">
        <f>=HYPERLINK("https://winkel.vcm.sr/en/product/pork-tenderloin/", "Tenderloin")</f>
      </c>
      <c r="D34" s="4" t="n">
        <v>9.52</v>
      </c>
      <c r="E34" s="17" t="n">
        <v>0</v>
      </c>
      <c r="F34" s="4" t="inlineStr">
        <is>
          <t>kg</t>
        </is>
      </c>
      <c r="G34" s="4" t="s">
        <f>=ROUND(D34*E34,2)</f>
      </c>
    </row>
    <row collapsed="false" customFormat="false" customHeight="false" hidden="false" ht="12.1" outlineLevel="0" r="35">
      <c r="A35" s="3" t="n">
        <v>212007</v>
      </c>
      <c r="B35" s="4" t="s">
        <f>=HYPERLINK("https://winkel.vcm.sr/product/pork-loins/", "Hamlappen")</f>
      </c>
      <c r="C35" s="4" t="s">
        <f>=HYPERLINK("https://winkel.vcm.sr/en/product/pork-loins/", "Pork Loins")</f>
      </c>
      <c r="D35" s="4" t="n">
        <v>8.74</v>
      </c>
      <c r="E35" s="17" t="n">
        <v>0</v>
      </c>
      <c r="F35" s="4" t="inlineStr">
        <is>
          <t>kg</t>
        </is>
      </c>
      <c r="G35" s="4" t="s">
        <f>=ROUND(D35*E35,2)</f>
      </c>
    </row>
    <row collapsed="false" customFormat="false" customHeight="false" hidden="false" ht="12.1" outlineLevel="0" r="36">
      <c r="A36" s="3" t="n">
        <v>212010</v>
      </c>
      <c r="B36" s="4" t="s">
        <f>=HYPERLINK("https://winkel.vcm.sr/product/schnitzels-breaded/", "Schnitzels gepaneerd")</f>
      </c>
      <c r="C36" s="4" t="s">
        <f>=HYPERLINK("https://winkel.vcm.sr/en/product/schnitzels-breaded/", "Schnitzels breaded")</f>
      </c>
      <c r="D36" s="4" t="n">
        <v>11.24</v>
      </c>
      <c r="E36" s="17" t="n">
        <v>0</v>
      </c>
      <c r="F36" s="4" t="inlineStr">
        <is>
          <t>kg</t>
        </is>
      </c>
      <c r="G36" s="4" t="s">
        <f>=ROUND(D36*E36,2)</f>
      </c>
    </row>
    <row collapsed="false" customFormat="false" customHeight="false" hidden="false" ht="12.1" outlineLevel="0" r="37">
      <c r="A37" s="3" t="n">
        <v>212020</v>
      </c>
      <c r="B37" s="4" t="s">
        <f>=HYPERLINK("https://winkel.vcm.sr/product/bacon-slices-without-rind/", "Speklappen zonder zwoerd")</f>
      </c>
      <c r="C37" s="4" t="s">
        <f>=HYPERLINK("https://winkel.vcm.sr/en/product/bacon-slices-without-rind/", "Fresh bacon slices without rind")</f>
      </c>
      <c r="D37" s="4" t="n">
        <v>12.17</v>
      </c>
      <c r="E37" s="17" t="n">
        <v>0</v>
      </c>
      <c r="F37" s="4" t="inlineStr">
        <is>
          <t>kg</t>
        </is>
      </c>
      <c r="G37" s="4" t="s">
        <f>=ROUND(D37*E37,2)</f>
      </c>
    </row>
    <row collapsed="false" customFormat="false" customHeight="false" hidden="false" ht="12.1" outlineLevel="0" r="38">
      <c r="A38" s="3" t="n">
        <v>212022</v>
      </c>
      <c r="B38" s="4" t="s">
        <f>=HYPERLINK("https://winkel.vcm.sr/product/spareribs-meat-ribs/", "Spare ribs")</f>
      </c>
      <c r="C38" s="4" t="s">
        <f>=HYPERLINK("https://winkel.vcm.sr/en/product/spareribs-meat-ribs/", "Pork sides")</f>
      </c>
      <c r="D38" s="4" t="n">
        <v>11.87</v>
      </c>
      <c r="E38" s="17" t="n">
        <v>0</v>
      </c>
      <c r="F38" s="4" t="inlineStr">
        <is>
          <t>kg</t>
        </is>
      </c>
      <c r="G38" s="4" t="s">
        <f>=ROUND(D38*E38,2)</f>
      </c>
    </row>
    <row collapsed="false" customFormat="false" customHeight="false" hidden="false" ht="12.1" outlineLevel="0" r="39">
      <c r="A39" s="3" t="n">
        <v>212028</v>
      </c>
      <c r="B39" s="4" t="s">
        <f>=HYPERLINK("https://winkel.vcm.sr/product/varkens-gehakt/", "Varkend gehakt")</f>
      </c>
      <c r="C39" s="4" t="s">
        <f>=HYPERLINK("https://winkel.vcm.sr/en/product/varkens-gehakt/", "Pork minced meat")</f>
      </c>
      <c r="D39" s="4" t="n">
        <v>7.66</v>
      </c>
      <c r="E39" s="17" t="n">
        <v>0</v>
      </c>
      <c r="F39" s="4" t="inlineStr">
        <is>
          <t>kg</t>
        </is>
      </c>
      <c r="G39" s="4" t="s">
        <f>=ROUND(D39*E39,2)</f>
      </c>
    </row>
    <row collapsed="false" customFormat="false" customHeight="false" hidden="false" ht="12.1" outlineLevel="0" r="40">
      <c r="A40" s="3" t="n">
        <v>212053</v>
      </c>
      <c r="B40" s="4" t="s">
        <f>=HYPERLINK("https://winkel.vcm.sr/product/baby-back-ribs/", "Baby back ribs")</f>
      </c>
      <c r="C40" s="4" t="s">
        <f>=HYPERLINK("https://winkel.vcm.sr/en/product/baby-back-ribs/", "Baby back ribs")</f>
      </c>
      <c r="D40" s="4" t="n">
        <v>20.21</v>
      </c>
      <c r="E40" s="17" t="n">
        <v>0</v>
      </c>
      <c r="F40" s="4" t="inlineStr">
        <is>
          <t>kg</t>
        </is>
      </c>
      <c r="G40" s="4" t="s">
        <f>=ROUND(D40*E40,2)</f>
      </c>
    </row>
    <row collapsed="false" customFormat="false" customHeight="false" hidden="false" ht="12.1" outlineLevel="0" r="41">
      <c r="A41" s="3" t="n">
        <v>212054</v>
      </c>
      <c r="B41" s="4" t="inlineStr">
        <is>
          <t>Gerookte varkens karbonade</t>
        </is>
      </c>
      <c r="C41" s="4" t="inlineStr">
        <is>
          <t>Smoked pork chops</t>
        </is>
      </c>
      <c r="D41" s="4" t="n">
        <v>16.35</v>
      </c>
      <c r="E41" s="17" t="n">
        <v>0</v>
      </c>
      <c r="F41" s="4" t="inlineStr">
        <is>
          <t>kg</t>
        </is>
      </c>
      <c r="G41" s="4" t="s">
        <f>=ROUND(D41*E41,2)</f>
      </c>
    </row>
    <row collapsed="false" customFormat="false" customHeight="false" hidden="false" ht="12.1" outlineLevel="0" r="42">
      <c r="A42" s="3" t="n">
        <v>212082</v>
      </c>
      <c r="B42" s="4" t="s">
        <f>=HYPERLINK("https://winkel.vcm.sr/product/slavinken/", "Slavinken 80 gram")</f>
      </c>
      <c r="C42" s="4" t="s">
        <f>=HYPERLINK("https://winkel.vcm.sr/en/product/slavinken/", "Slavink 80 gram")</f>
      </c>
      <c r="D42" s="4" t="n">
        <v>1.43</v>
      </c>
      <c r="E42" s="17" t="n">
        <v>0</v>
      </c>
      <c r="F42" s="4" t="inlineStr">
        <is>
          <t>piece</t>
        </is>
      </c>
      <c r="G42" s="4" t="s">
        <f>=ROUND(D42*E42,2)</f>
      </c>
    </row>
    <row collapsed="false" customFormat="false" customHeight="false" hidden="false" ht="12.1" outlineLevel="0" r="43">
      <c r="A43" s="3" t="n">
        <v>212084</v>
      </c>
      <c r="B43" s="4" t="s">
        <f>=HYPERLINK("https://winkel.vcm.sr/product/pork-sausages/", "Varkens sauzijzen")</f>
      </c>
      <c r="C43" s="4" t="s">
        <f>=HYPERLINK("https://winkel.vcm.sr/en/product/pork-sausages/", "Pork sauces")</f>
      </c>
      <c r="D43" s="4" t="n">
        <v>10.22</v>
      </c>
      <c r="E43" s="17" t="n">
        <v>0</v>
      </c>
      <c r="F43" s="4" t="inlineStr">
        <is>
          <t>kg</t>
        </is>
      </c>
      <c r="G43" s="4" t="s">
        <f>=ROUND(D43*E43,2)</f>
      </c>
    </row>
    <row collapsed="false" customFormat="false" customHeight="false" hidden="false" ht="12.1" outlineLevel="0" r="44">
      <c r="A44" s="3"/>
      <c r="B44" s="4"/>
      <c r="C44" s="4"/>
      <c r="D44" s="4"/>
      <c r="E44" s="4"/>
      <c r="F44" s="9" t="inlineStr">
        <is>
          <t>Subtotal:</t>
        </is>
      </c>
      <c r="G44" s="9" t="s">
        <f>=SUM(G32:G43)</f>
      </c>
    </row>
    <row collapsed="false" customFormat="false" customHeight="false" hidden="false" ht="12.1" outlineLevel="0" r="45">
      <c r="A45" s="1" t="inlineStr">
        <is>
          <t> </t>
        </is>
      </c>
      <c r="B45" s="0" t="inlineStr">
        <is>
          <t> </t>
        </is>
      </c>
    </row>
    <row collapsed="false" customFormat="false" customHeight="false" hidden="false" ht="12.1" outlineLevel="0" r="46">
      <c r="A46" s="15"/>
      <c r="B46" s="16" t="inlineStr">
        <is>
          <t>Beleg</t>
        </is>
      </c>
      <c r="C46" s="16" t="inlineStr">
        <is>
          <t>Spreads</t>
        </is>
      </c>
    </row>
    <row collapsed="false" customFormat="false" customHeight="false" hidden="false" ht="12.1" outlineLevel="0" r="47">
      <c r="A47" s="3" t="n">
        <v>213012</v>
      </c>
      <c r="B47" s="4" t="s">
        <f>=HYPERLINK("https://winkel.vcm.sr/product/schouderham-zonder-vet-en-zwoerd/", "Schouderham zonder vet en zwoerd")</f>
      </c>
      <c r="C47" s="4" t="s">
        <f>=HYPERLINK("https://winkel.vcm.sr/en/product/schouderham-zonder-vet-en-zwoerd/", "Shoulder ham slices")</f>
      </c>
      <c r="D47" s="4" t="n">
        <v>16.99</v>
      </c>
      <c r="E47" s="17" t="n">
        <v>0</v>
      </c>
      <c r="F47" s="4" t="inlineStr">
        <is>
          <t>kg</t>
        </is>
      </c>
      <c r="G47" s="4" t="s">
        <f>=ROUND(D47*E47,2)</f>
      </c>
    </row>
    <row collapsed="false" customFormat="false" customHeight="false" hidden="false" ht="12.1" outlineLevel="0" r="48">
      <c r="A48" s="3" t="n">
        <v>213013</v>
      </c>
      <c r="B48" s="4" t="s">
        <f>=HYPERLINK("https://winkel.vcm.sr/product/achterham-gekookt/", "Achterham gekookt/gerookt")</f>
      </c>
      <c r="C48" s="4" t="s">
        <f>=HYPERLINK("https://winkel.vcm.sr/en/product/achterham-gekookt/", "Smoked ham")</f>
      </c>
      <c r="D48" s="4" t="n">
        <v>15.17</v>
      </c>
      <c r="E48" s="17" t="n">
        <v>0</v>
      </c>
      <c r="F48" s="4" t="inlineStr">
        <is>
          <t>kg</t>
        </is>
      </c>
      <c r="G48" s="4" t="s">
        <f>=ROUND(D48*E48,2)</f>
      </c>
    </row>
    <row collapsed="false" customFormat="false" customHeight="false" hidden="false" ht="12.1" outlineLevel="0" r="49">
      <c r="A49" s="3" t="n">
        <v>213021</v>
      </c>
      <c r="B49" s="4" t="s">
        <f>=HYPERLINK("https://winkel.vcm.sr/product/ontbijtspek-gerookt/", "Ontbijtspek gerookt")</f>
      </c>
      <c r="C49" s="4" t="s">
        <f>=HYPERLINK("https://winkel.vcm.sr/en/product/ontbijtspek-gerookt/", "Bacon")</f>
      </c>
      <c r="D49" s="4" t="n">
        <v>22.47</v>
      </c>
      <c r="E49" s="17" t="n">
        <v>0</v>
      </c>
      <c r="F49" s="4" t="inlineStr">
        <is>
          <t>kg</t>
        </is>
      </c>
      <c r="G49" s="4" t="s">
        <f>=ROUND(D49*E49,2)</f>
      </c>
    </row>
    <row collapsed="false" customFormat="false" customHeight="false" hidden="false" ht="12.1" outlineLevel="0" r="50">
      <c r="A50" s="3" t="n">
        <v>213024</v>
      </c>
      <c r="B50" s="4" t="s">
        <f>=HYPERLINK("https://winkel.vcm.sr/product/keukenham/", "Keuken ham")</f>
      </c>
      <c r="C50" s="4" t="s">
        <f>=HYPERLINK("https://winkel.vcm.sr/en/product/keukenham/", "Bacon bits")</f>
      </c>
      <c r="D50" s="4" t="n">
        <v>12.53</v>
      </c>
      <c r="E50" s="17" t="n">
        <v>0</v>
      </c>
      <c r="F50" s="4" t="inlineStr">
        <is>
          <t>kg</t>
        </is>
      </c>
      <c r="G50" s="4" t="s">
        <f>=ROUND(D50*E50,2)</f>
      </c>
    </row>
    <row collapsed="false" customFormat="false" customHeight="false" hidden="false" ht="12.1" outlineLevel="0" r="51">
      <c r="A51" s="3" t="n">
        <v>213053</v>
      </c>
      <c r="B51" s="4" t="s">
        <f>=HYPERLINK("https://winkel.vcm.sr/product/bloedworst/", "Bloedworst")</f>
      </c>
      <c r="C51" s="4" t="s">
        <f>=HYPERLINK("https://winkel.vcm.sr/en/product/bloedworst/", "Black pudding")</f>
      </c>
      <c r="D51" s="4" t="n">
        <v>7.64</v>
      </c>
      <c r="E51" s="17" t="n">
        <v>0</v>
      </c>
      <c r="F51" s="4" t="inlineStr">
        <is>
          <t>kg</t>
        </is>
      </c>
      <c r="G51" s="4" t="s">
        <f>=ROUND(D51*E51,2)</f>
      </c>
    </row>
    <row collapsed="false" customFormat="false" customHeight="false" hidden="false" ht="12.1" outlineLevel="0" r="52">
      <c r="A52" s="3" t="n">
        <v>213079</v>
      </c>
      <c r="B52" s="4" t="s">
        <f>=HYPERLINK("https://winkel.vcm.sr/product/bbq-worst-smokey-joe/", "BBQ Worst Smokey Joe")</f>
      </c>
      <c r="C52" s="4" t="s">
        <f>=HYPERLINK("https://winkel.vcm.sr/en/product/bbq-worst-smokey-joe/", "BBQ Sausage Smokey Joe")</f>
      </c>
      <c r="D52" s="4" t="n">
        <v>11.1</v>
      </c>
      <c r="E52" s="17" t="n">
        <v>0</v>
      </c>
      <c r="F52" s="4" t="inlineStr">
        <is>
          <t>kg</t>
        </is>
      </c>
      <c r="G52" s="4" t="s">
        <f>=ROUND(D52*E52,2)</f>
      </c>
    </row>
    <row collapsed="false" customFormat="false" customHeight="false" hidden="false" ht="12.1" outlineLevel="0" r="53">
      <c r="A53" s="3" t="n">
        <v>213080</v>
      </c>
      <c r="B53" s="4" t="s">
        <f>=HYPERLINK("https://winkel.vcm.sr/product/bbq-worst-naturel-kip/", "BBQ Worst Naturel")</f>
      </c>
      <c r="C53" s="4" t="s">
        <f>=HYPERLINK("https://winkel.vcm.sr/en/product/bbq-worst-naturel-kip/", "BBQ Sausage Naturel")</f>
      </c>
      <c r="D53" s="4" t="n">
        <v>11.1</v>
      </c>
      <c r="E53" s="17" t="n">
        <v>0</v>
      </c>
      <c r="F53" s="4" t="inlineStr">
        <is>
          <t>kg</t>
        </is>
      </c>
      <c r="G53" s="4" t="s">
        <f>=ROUND(D53*E53,2)</f>
      </c>
    </row>
    <row collapsed="false" customFormat="false" customHeight="false" hidden="false" ht="12.1" outlineLevel="0" r="54">
      <c r="A54" s="3" t="n">
        <v>213081</v>
      </c>
      <c r="B54" s="4" t="s">
        <f>=HYPERLINK("https://winkel.vcm.sr/product/bbq-worst-cajun-kip/", "BBQ Worst Cajun (Kip)")</f>
      </c>
      <c r="C54" s="4" t="s">
        <f>=HYPERLINK("https://winkel.vcm.sr/en/product/bbq-worst-cajun-kip/", "BBQ Sausage Cajun (Chicken)")</f>
      </c>
      <c r="D54" s="4" t="n">
        <v>11.1</v>
      </c>
      <c r="E54" s="17" t="n">
        <v>0</v>
      </c>
      <c r="F54" s="4" t="inlineStr">
        <is>
          <t>kg</t>
        </is>
      </c>
      <c r="G54" s="4" t="s">
        <f>=ROUND(D54*E54,2)</f>
      </c>
    </row>
    <row collapsed="false" customFormat="false" customHeight="false" hidden="false" ht="12.1" outlineLevel="0" r="55">
      <c r="A55" s="3" t="n">
        <v>213088</v>
      </c>
      <c r="B55" s="4" t="s">
        <f>=HYPERLINK("https://winkel.vcm.sr/product/kippenham/", "Kippen ham")</f>
      </c>
      <c r="C55" s="4" t="s">
        <f>=HYPERLINK("https://winkel.vcm.sr/en/product/kippenham/", "Chicken ham")</f>
      </c>
      <c r="D55" s="4" t="n">
        <v>13.62</v>
      </c>
      <c r="E55" s="17" t="n">
        <v>0</v>
      </c>
      <c r="F55" s="4" t="inlineStr">
        <is>
          <t>kg</t>
        </is>
      </c>
      <c r="G55" s="4" t="s">
        <f>=ROUND(D55*E55,2)</f>
      </c>
    </row>
    <row collapsed="false" customFormat="false" customHeight="false" hidden="false" ht="12.1" outlineLevel="0" r="56">
      <c r="A56" s="3"/>
      <c r="B56" s="4"/>
      <c r="C56" s="4"/>
      <c r="D56" s="4"/>
      <c r="E56" s="4"/>
      <c r="F56" s="9" t="inlineStr">
        <is>
          <t>Subtotal:</t>
        </is>
      </c>
      <c r="G56" s="9" t="s">
        <f>=SUM(G47:G55)</f>
      </c>
    </row>
    <row collapsed="false" customFormat="false" customHeight="false" hidden="false" ht="12.1" outlineLevel="0" r="57">
      <c r="A57" s="1" t="inlineStr">
        <is>
          <t> </t>
        </is>
      </c>
      <c r="B57" s="0" t="inlineStr">
        <is>
          <t> </t>
        </is>
      </c>
    </row>
    <row collapsed="false" customFormat="false" customHeight="false" hidden="false" ht="12.1" outlineLevel="0" r="58">
      <c r="A58" s="15"/>
      <c r="B58" s="16" t="inlineStr">
        <is>
          <t>Kip</t>
        </is>
      </c>
      <c r="C58" s="16" t="inlineStr">
        <is>
          <t>Chicken</t>
        </is>
      </c>
    </row>
    <row collapsed="false" customFormat="false" customHeight="false" hidden="false" ht="12.1" outlineLevel="0" r="59">
      <c r="A59" s="3" t="n">
        <v>214001</v>
      </c>
      <c r="B59" s="4" t="s">
        <f>=HYPERLINK("https://winkel.vcm.sr/product/whole-chicken/", "Hele kip")</f>
      </c>
      <c r="C59" s="4" t="s">
        <f>=HYPERLINK("https://winkel.vcm.sr/en/product/whole-chicken/", "Whole chicken")</f>
      </c>
      <c r="D59" s="4" t="n">
        <v>5.06</v>
      </c>
      <c r="E59" s="17" t="n">
        <v>0</v>
      </c>
      <c r="F59" s="4" t="inlineStr">
        <is>
          <t>kg</t>
        </is>
      </c>
      <c r="G59" s="4" t="s">
        <f>=ROUND(D59*E59,2)</f>
      </c>
    </row>
    <row collapsed="false" customFormat="false" customHeight="false" hidden="false" ht="12.1" outlineLevel="0" r="60">
      <c r="A60" s="3" t="n">
        <v>214002</v>
      </c>
      <c r="B60" s="4" t="s">
        <f>=HYPERLINK("https://winkel.vcm.sr/product/chicken-filet-locally/", "Kip filet")</f>
      </c>
      <c r="C60" s="4" t="s">
        <f>=HYPERLINK("https://winkel.vcm.sr/en/product/chicken-filet-locally/", "Chicken Breast")</f>
      </c>
      <c r="D60" s="4" t="n">
        <v>7.56</v>
      </c>
      <c r="E60" s="17" t="n">
        <v>0</v>
      </c>
      <c r="F60" s="4" t="inlineStr">
        <is>
          <t>kg</t>
        </is>
      </c>
      <c r="G60" s="4" t="s">
        <f>=ROUND(D60*E60,2)</f>
      </c>
    </row>
    <row collapsed="false" customFormat="false" customHeight="false" hidden="false" ht="12.1" outlineLevel="0" r="61">
      <c r="A61" s="3" t="n">
        <v>214008</v>
      </c>
      <c r="B61" s="4" t="s">
        <f>=HYPERLINK("https://winkel.vcm.sr/product/chicken-wings-locally/", "Vlerken")</f>
      </c>
      <c r="C61" s="4" t="s">
        <f>=HYPERLINK("https://winkel.vcm.sr/en/product/chicken-wings-locally/", "Wings")</f>
      </c>
      <c r="D61" s="4" t="n">
        <v>6.32</v>
      </c>
      <c r="E61" s="17" t="n">
        <v>0</v>
      </c>
      <c r="F61" s="4" t="inlineStr">
        <is>
          <t>kg</t>
        </is>
      </c>
      <c r="G61" s="4" t="s">
        <f>=ROUND(D61*E61,2)</f>
      </c>
    </row>
    <row collapsed="false" customFormat="false" customHeight="false" hidden="false" ht="12.1" outlineLevel="0" r="62">
      <c r="A62" s="3" t="n">
        <v>214010</v>
      </c>
      <c r="B62" s="4" t="s">
        <f>=HYPERLINK("https://winkel.vcm.sr/product/chicken-chop-locally/", "Kip karbonade")</f>
      </c>
      <c r="C62" s="4" t="s">
        <f>=HYPERLINK("https://winkel.vcm.sr/en/product/chicken-chop-locally/", "Chicken thigh")</f>
      </c>
      <c r="D62" s="4" t="n">
        <v>5.76</v>
      </c>
      <c r="E62" s="17" t="n">
        <v>0</v>
      </c>
      <c r="F62" s="4" t="inlineStr">
        <is>
          <t>kg</t>
        </is>
      </c>
      <c r="G62" s="4" t="s">
        <f>=ROUND(D62*E62,2)</f>
      </c>
    </row>
    <row collapsed="false" customFormat="false" customHeight="false" hidden="false" ht="12.1" outlineLevel="0" r="63">
      <c r="A63" s="3" t="n">
        <v>214014</v>
      </c>
      <c r="B63" s="4" t="s">
        <f>=HYPERLINK("https://winkel.vcm.sr/product/kip-karbonade-filet/", "Kip karbonade filet")</f>
      </c>
      <c r="C63" s="4" t="s">
        <f>=HYPERLINK("https://winkel.vcm.sr/en/product/kip-karbonade-filet/", "Chicken carbonade filet")</f>
      </c>
      <c r="D63" s="4" t="n">
        <v>7.56</v>
      </c>
      <c r="E63" s="17" t="n">
        <v>0</v>
      </c>
      <c r="F63" s="4" t="inlineStr">
        <is>
          <t>kg</t>
        </is>
      </c>
      <c r="G63" s="4" t="s">
        <f>=ROUND(D63*E63,2)</f>
      </c>
    </row>
    <row collapsed="false" customFormat="false" customHeight="false" hidden="false" ht="12.1" outlineLevel="0" r="64">
      <c r="A64" s="3" t="n">
        <v>214020</v>
      </c>
      <c r="B64" s="4" t="s">
        <f>=HYPERLINK("https://winkel.vcm.sr/product/chicken-legs-locally/", "Kippen bouten")</f>
      </c>
      <c r="C64" s="4" t="s">
        <f>=HYPERLINK("https://winkel.vcm.sr/en/product/chicken-legs-locally/", "Chicken Legs")</f>
      </c>
      <c r="D64" s="4" t="n">
        <v>5.48</v>
      </c>
      <c r="E64" s="17" t="n">
        <v>0</v>
      </c>
      <c r="F64" s="4" t="inlineStr">
        <is>
          <t>kg</t>
        </is>
      </c>
      <c r="G64" s="4" t="s">
        <f>=ROUND(D64*E64,2)</f>
      </c>
    </row>
    <row collapsed="false" customFormat="false" customHeight="false" hidden="false" ht="12.1" outlineLevel="0" r="65">
      <c r="A65" s="3" t="n">
        <v>214024</v>
      </c>
      <c r="B65" s="4" t="s">
        <f>=HYPERLINK("https://winkel.vcm.sr/product/minched-chicken/", "Kippen gehakt")</f>
      </c>
      <c r="C65" s="4" t="s">
        <f>=HYPERLINK("https://winkel.vcm.sr/en/product/minched-chicken/", "Chicken minced meat")</f>
      </c>
      <c r="D65" s="4" t="n">
        <v>7.58</v>
      </c>
      <c r="E65" s="17" t="n">
        <v>0</v>
      </c>
      <c r="F65" s="4" t="inlineStr">
        <is>
          <t>kg</t>
        </is>
      </c>
      <c r="G65" s="4" t="s">
        <f>=ROUND(D65*E65,2)</f>
      </c>
    </row>
    <row collapsed="false" customFormat="false" customHeight="false" hidden="false" ht="12.1" outlineLevel="0" r="66">
      <c r="A66" s="3" t="n">
        <v>214032</v>
      </c>
      <c r="B66" s="4" t="s">
        <f>=HYPERLINK("https://winkel.vcm.sr/product/chicken-filet-filled/", "Kip filet gevuld")</f>
      </c>
      <c r="C66" s="4" t="s">
        <f>=HYPERLINK("https://winkel.vcm.sr/en/product/chicken-filet-filled/", "Chicken filet filled")</f>
      </c>
      <c r="D66" s="4" t="n">
        <v>12.42</v>
      </c>
      <c r="E66" s="17" t="n">
        <v>0</v>
      </c>
      <c r="F66" s="4" t="inlineStr">
        <is>
          <t>kg</t>
        </is>
      </c>
      <c r="G66" s="4" t="s">
        <f>=ROUND(D66*E66,2)</f>
      </c>
    </row>
    <row collapsed="false" customFormat="false" customHeight="false" hidden="false" ht="12.1" outlineLevel="0" r="67">
      <c r="A67" s="3" t="n">
        <v>214044</v>
      </c>
      <c r="B67" s="4" t="s">
        <f>=HYPERLINK("https://winkel.vcm.sr/product/chicken-shawarma/", "Kip shoarma")</f>
      </c>
      <c r="C67" s="4" t="s">
        <f>=HYPERLINK("https://winkel.vcm.sr/en/product/chicken-shawarma/", "Chicken Shawarma")</f>
      </c>
      <c r="D67" s="4" t="n">
        <v>12.11</v>
      </c>
      <c r="E67" s="17" t="n">
        <v>0</v>
      </c>
      <c r="F67" s="4" t="inlineStr">
        <is>
          <t>kg</t>
        </is>
      </c>
      <c r="G67" s="4" t="s">
        <f>=ROUND(D67*E67,2)</f>
      </c>
    </row>
    <row collapsed="false" customFormat="false" customHeight="false" hidden="false" ht="12.1" outlineLevel="0" r="68">
      <c r="A68" s="3" t="n">
        <v>214123</v>
      </c>
      <c r="B68" s="4" t="s">
        <f>=HYPERLINK("https://winkel.vcm.sr/product/satay-meat/", "Sate vlees kip gemarineerd")</f>
      </c>
      <c r="C68" s="4" t="s">
        <f>=HYPERLINK("https://winkel.vcm.sr/en/product/satay-meat/", "Sate meat chicken marinated")</f>
      </c>
      <c r="D68" s="4" t="n">
        <v>9.41</v>
      </c>
      <c r="E68" s="17" t="n">
        <v>0</v>
      </c>
      <c r="F68" s="4" t="inlineStr">
        <is>
          <t>kg</t>
        </is>
      </c>
      <c r="G68" s="4" t="s">
        <f>=ROUND(D68*E68,2)</f>
      </c>
    </row>
    <row collapsed="false" customFormat="false" customHeight="false" hidden="false" ht="12.1" outlineLevel="0" r="69">
      <c r="A69" s="3"/>
      <c r="B69" s="4"/>
      <c r="C69" s="4"/>
      <c r="D69" s="4"/>
      <c r="E69" s="4"/>
      <c r="F69" s="9" t="inlineStr">
        <is>
          <t>Subtotal:</t>
        </is>
      </c>
      <c r="G69" s="9" t="s">
        <f>=SUM(G59:G68)</f>
      </c>
    </row>
    <row collapsed="false" customFormat="false" customHeight="false" hidden="false" ht="12.1" outlineLevel="0" r="70">
      <c r="A70" s="1" t="inlineStr">
        <is>
          <t> </t>
        </is>
      </c>
      <c r="B70" s="0" t="inlineStr">
        <is>
          <t> </t>
        </is>
      </c>
    </row>
    <row collapsed="false" customFormat="false" customHeight="false" hidden="false" ht="12.1" outlineLevel="0" r="71">
      <c r="A71" s="15"/>
      <c r="B71" s="16" t="inlineStr">
        <is>
          <t>Diversen</t>
        </is>
      </c>
      <c r="C71" s="16" t="inlineStr">
        <is>
          <t>Misc</t>
        </is>
      </c>
    </row>
    <row collapsed="false" customFormat="false" customHeight="false" hidden="false" ht="12.1" outlineLevel="0" r="72">
      <c r="A72" s="3" t="n">
        <v>215041</v>
      </c>
      <c r="B72" s="4" t="inlineStr">
        <is>
          <t>Blom</t>
        </is>
      </c>
      <c r="C72" s="4" t="inlineStr">
        <is>
          <t>Flour</t>
        </is>
      </c>
      <c r="D72" s="4" t="n">
        <v>1.37</v>
      </c>
      <c r="E72" s="17" t="n">
        <v>0</v>
      </c>
      <c r="F72" s="4" t="inlineStr">
        <is>
          <t>kg</t>
        </is>
      </c>
      <c r="G72" s="4" t="s">
        <f>=ROUND(D72*E72,2)</f>
      </c>
    </row>
    <row collapsed="false" customFormat="false" customHeight="false" hidden="false" ht="12.1" outlineLevel="0" r="73">
      <c r="A73" s="3" t="n">
        <v>215065</v>
      </c>
      <c r="B73" s="4" t="inlineStr">
        <is>
          <t>Agar agar poeder</t>
        </is>
      </c>
      <c r="C73" s="4" t="inlineStr">
        <is>
          <t>Jelly (various flavors ) gelatina</t>
        </is>
      </c>
      <c r="D73" s="4" t="n">
        <v>0.14</v>
      </c>
      <c r="E73" s="17" t="n">
        <v>0</v>
      </c>
      <c r="F73" s="4" t="inlineStr">
        <is>
          <t>piece</t>
        </is>
      </c>
      <c r="G73" s="4" t="s">
        <f>=ROUND(D73*E73,2)</f>
      </c>
    </row>
    <row collapsed="false" customFormat="false" customHeight="false" hidden="false" ht="12.1" outlineLevel="0" r="74">
      <c r="A74" s="3" t="n">
        <v>215073</v>
      </c>
      <c r="B74" s="4" t="inlineStr">
        <is>
          <t>Frietes 1 kg.</t>
        </is>
      </c>
      <c r="C74" s="4" t="inlineStr">
        <is>
          <t>Fries 1 kg.</t>
        </is>
      </c>
      <c r="D74" s="4" t="n">
        <v>3.65</v>
      </c>
      <c r="E74" s="17" t="n">
        <v>0</v>
      </c>
      <c r="F74" s="4" t="inlineStr">
        <is>
          <t>pack</t>
        </is>
      </c>
      <c r="G74" s="4" t="s">
        <f>=ROUND(D74*E74,2)</f>
      </c>
    </row>
    <row collapsed="false" customFormat="false" customHeight="false" hidden="false" ht="12.1" outlineLevel="0" r="75">
      <c r="A75" s="3" t="n">
        <v>215082</v>
      </c>
      <c r="B75" s="4" t="inlineStr">
        <is>
          <t>Groene bonen</t>
        </is>
      </c>
      <c r="C75" s="4" t="inlineStr">
        <is>
          <t>Green beens</t>
        </is>
      </c>
      <c r="D75" s="4" t="n">
        <v>1.61</v>
      </c>
      <c r="E75" s="17" t="n">
        <v>0</v>
      </c>
      <c r="F75" s="4" t="inlineStr">
        <is>
          <t>kg</t>
        </is>
      </c>
      <c r="G75" s="4" t="s">
        <f>=ROUND(D75*E75,2)</f>
      </c>
    </row>
    <row collapsed="false" customFormat="false" customHeight="false" hidden="false" ht="12.1" outlineLevel="0" r="76">
      <c r="A76" s="3" t="n">
        <v>215174</v>
      </c>
      <c r="B76" s="4" t="s">
        <f>=HYPERLINK("https://winkel.vcm.sr/product/aardappelen/", "Aardappelen")</f>
      </c>
      <c r="C76" s="4" t="s">
        <f>=HYPERLINK("https://winkel.vcm.sr/en/product/aardappelen/", "Potatoes")</f>
      </c>
      <c r="D76" s="4" t="n">
        <v>1.05</v>
      </c>
      <c r="E76" s="17" t="n">
        <v>0</v>
      </c>
      <c r="F76" s="4" t="inlineStr">
        <is>
          <t>kg</t>
        </is>
      </c>
      <c r="G76" s="4" t="s">
        <f>=ROUND(D76*E76,2)</f>
      </c>
    </row>
    <row collapsed="false" customFormat="false" customHeight="false" hidden="false" ht="12.1" outlineLevel="0" r="77">
      <c r="A77" s="3" t="n">
        <v>215175</v>
      </c>
      <c r="B77" s="4" t="inlineStr">
        <is>
          <t>Coca Cola 350ml</t>
        </is>
      </c>
      <c r="C77" s="4" t="inlineStr">
        <is>
          <t>Coca Cola 350ml</t>
        </is>
      </c>
      <c r="D77" s="4" t="n">
        <v>0.94</v>
      </c>
      <c r="E77" s="17" t="n">
        <v>0</v>
      </c>
      <c r="F77" s="4" t="inlineStr">
        <is>
          <t>bottle</t>
        </is>
      </c>
      <c r="G77" s="4" t="s">
        <f>=ROUND(D77*E77,2)</f>
      </c>
    </row>
    <row collapsed="false" customFormat="false" customHeight="false" hidden="false" ht="12.1" outlineLevel="0" r="78">
      <c r="A78" s="3" t="n">
        <v>215179</v>
      </c>
      <c r="B78" s="4" t="inlineStr">
        <is>
          <t>Vlees seasoning 3.5 oz</t>
        </is>
      </c>
      <c r="C78" s="4" t="inlineStr">
        <is>
          <t>Meat seasoning 3.5 oz</t>
        </is>
      </c>
      <c r="D78" s="4" t="n">
        <v>2.65</v>
      </c>
      <c r="E78" s="17" t="n">
        <v>0</v>
      </c>
      <c r="F78" s="4" t="inlineStr">
        <is>
          <t>piece</t>
        </is>
      </c>
      <c r="G78" s="4" t="s">
        <f>=ROUND(D78*E78,2)</f>
      </c>
    </row>
    <row collapsed="false" customFormat="false" customHeight="false" hidden="false" ht="12.1" outlineLevel="0" r="79">
      <c r="A79" s="3" t="n">
        <v>215194</v>
      </c>
      <c r="B79" s="4" t="inlineStr">
        <is>
          <t>Coca cola blik 335 ml</t>
        </is>
      </c>
      <c r="C79" s="4" t="inlineStr">
        <is>
          <t>Coca cola can 335 ml</t>
        </is>
      </c>
      <c r="D79" s="4" t="n">
        <v>1.18</v>
      </c>
      <c r="E79" s="17" t="n">
        <v>0</v>
      </c>
      <c r="F79" s="4" t="inlineStr">
        <is>
          <t>bottle</t>
        </is>
      </c>
      <c r="G79" s="4" t="s">
        <f>=ROUND(D79*E79,2)</f>
      </c>
    </row>
    <row collapsed="false" customFormat="false" customHeight="false" hidden="false" ht="12.1" outlineLevel="0" r="80">
      <c r="A80" s="3" t="n">
        <v>215230</v>
      </c>
      <c r="B80" s="4" t="inlineStr">
        <is>
          <t>Zonnebloem olie 1 liter</t>
        </is>
      </c>
      <c r="C80" s="4" t="inlineStr">
        <is>
          <t>Sunflower oil 1 liter</t>
        </is>
      </c>
      <c r="D80" s="4" t="n">
        <v>3.16</v>
      </c>
      <c r="E80" s="17" t="n">
        <v>0</v>
      </c>
      <c r="F80" s="4" t="inlineStr">
        <is>
          <t>bottle</t>
        </is>
      </c>
      <c r="G80" s="4" t="s">
        <f>=ROUND(D80*E80,2)</f>
      </c>
    </row>
    <row collapsed="false" customFormat="false" customHeight="false" hidden="false" ht="12.1" outlineLevel="0" r="81">
      <c r="A81" s="3" t="n">
        <v>215256</v>
      </c>
      <c r="B81" s="4" t="inlineStr">
        <is>
          <t>Chicken franks</t>
        </is>
      </c>
      <c r="C81" s="4" t="inlineStr">
        <is>
          <t>Chicken franks</t>
        </is>
      </c>
      <c r="D81" s="4" t="n">
        <v>1.26</v>
      </c>
      <c r="E81" s="17" t="n">
        <v>0</v>
      </c>
      <c r="F81" s="4" t="inlineStr">
        <is>
          <t>pack</t>
        </is>
      </c>
      <c r="G81" s="4" t="s">
        <f>=ROUND(D81*E81,2)</f>
      </c>
    </row>
    <row collapsed="false" customFormat="false" customHeight="false" hidden="false" ht="12.1" outlineLevel="0" r="82">
      <c r="A82" s="3" t="n">
        <v>215272</v>
      </c>
      <c r="B82" s="4" t="inlineStr">
        <is>
          <t>Mayonaise 500ml</t>
        </is>
      </c>
      <c r="C82" s="4" t="inlineStr">
        <is>
          <t>Mayonaise 500ml</t>
        </is>
      </c>
      <c r="D82" s="4" t="n">
        <v>3.82</v>
      </c>
      <c r="E82" s="17" t="n">
        <v>0</v>
      </c>
      <c r="F82" s="4" t="inlineStr">
        <is>
          <t>bottle</t>
        </is>
      </c>
      <c r="G82" s="4" t="s">
        <f>=ROUND(D82*E82,2)</f>
      </c>
    </row>
    <row collapsed="false" customFormat="false" customHeight="false" hidden="false" ht="12.1" outlineLevel="0" r="83">
      <c r="A83" s="3" t="n">
        <v>215279</v>
      </c>
      <c r="B83" s="4" t="inlineStr">
        <is>
          <t>Bevroren gemengde groente 900gr</t>
        </is>
      </c>
      <c r="C83" s="4" t="inlineStr">
        <is>
          <t>Frozen mixed vegetables 900gr</t>
        </is>
      </c>
      <c r="D83" s="4" t="n">
        <v>4.84</v>
      </c>
      <c r="E83" s="17" t="n">
        <v>0</v>
      </c>
      <c r="F83" s="4" t="inlineStr">
        <is>
          <t>piece</t>
        </is>
      </c>
      <c r="G83" s="4" t="s">
        <f>=ROUND(D83*E83,2)</f>
      </c>
    </row>
    <row collapsed="false" customFormat="false" customHeight="false" hidden="false" ht="12.1" outlineLevel="0" r="84">
      <c r="A84" s="3" t="n">
        <v>215282</v>
      </c>
      <c r="B84" s="4" t="inlineStr">
        <is>
          <t>Tomaten puree 800gr.</t>
        </is>
      </c>
      <c r="C84" s="4" t="inlineStr">
        <is>
          <t>Tomato puree 800gr</t>
        </is>
      </c>
      <c r="D84" s="4" t="n">
        <v>1.1</v>
      </c>
      <c r="E84" s="17" t="n">
        <v>0</v>
      </c>
      <c r="F84" s="4" t="inlineStr">
        <is>
          <t>can</t>
        </is>
      </c>
      <c r="G84" s="4" t="s">
        <f>=ROUND(D84*E84,2)</f>
      </c>
    </row>
    <row collapsed="false" customFormat="false" customHeight="false" hidden="false" ht="12.1" outlineLevel="0" r="85">
      <c r="A85" s="3" t="n">
        <v>215287</v>
      </c>
      <c r="B85" s="4" t="inlineStr">
        <is>
          <t>Peer in blik 29 oz.</t>
        </is>
      </c>
      <c r="C85" s="4" t="inlineStr">
        <is>
          <t>Pear canned 29 oz.</t>
        </is>
      </c>
      <c r="D85" s="4" t="n">
        <v>3.23</v>
      </c>
      <c r="E85" s="17" t="n">
        <v>0</v>
      </c>
      <c r="F85" s="4" t="inlineStr">
        <is>
          <t>can</t>
        </is>
      </c>
      <c r="G85" s="4" t="s">
        <f>=ROUND(D85*E85,2)</f>
      </c>
    </row>
    <row collapsed="false" customFormat="false" customHeight="false" hidden="false" ht="12.1" outlineLevel="0" r="86">
      <c r="A86" s="3" t="n">
        <v>215376</v>
      </c>
      <c r="B86" s="4" t="inlineStr">
        <is>
          <t>Azijn 12% wit 1 liter</t>
        </is>
      </c>
      <c r="C86" s="4" t="inlineStr">
        <is>
          <t>Vinegar 12% 1 liter</t>
        </is>
      </c>
      <c r="D86" s="4" t="n">
        <v>1.05</v>
      </c>
      <c r="E86" s="17" t="n">
        <v>0</v>
      </c>
      <c r="F86" s="4" t="inlineStr">
        <is>
          <t>bottle</t>
        </is>
      </c>
      <c r="G86" s="4" t="s">
        <f>=ROUND(D86*E86,2)</f>
      </c>
    </row>
    <row collapsed="false" customFormat="false" customHeight="false" hidden="false" ht="12.1" outlineLevel="0" r="87">
      <c r="A87" s="3" t="n">
        <v>215419</v>
      </c>
      <c r="B87" s="4" t="inlineStr">
        <is>
          <t>Knoflook</t>
        </is>
      </c>
      <c r="C87" s="4" t="inlineStr">
        <is>
          <t>Garlic</t>
        </is>
      </c>
      <c r="D87" s="4" t="n">
        <v>5.28</v>
      </c>
      <c r="E87" s="17" t="n">
        <v>0</v>
      </c>
      <c r="F87" s="4" t="inlineStr">
        <is>
          <t>kg</t>
        </is>
      </c>
      <c r="G87" s="4" t="s">
        <f>=ROUND(D87*E87,2)</f>
      </c>
    </row>
    <row collapsed="false" customFormat="false" customHeight="false" hidden="false" ht="12.1" outlineLevel="0" r="88">
      <c r="A88" s="3" t="n">
        <v>215475</v>
      </c>
      <c r="B88" s="4" t="inlineStr">
        <is>
          <t>Pepsi blik</t>
        </is>
      </c>
      <c r="C88" s="4" t="inlineStr">
        <is>
          <t>Pepsi can</t>
        </is>
      </c>
      <c r="D88" s="4" t="n">
        <v>1.17</v>
      </c>
      <c r="E88" s="17" t="n">
        <v>0</v>
      </c>
      <c r="F88" s="4" t="inlineStr">
        <is>
          <t>can</t>
        </is>
      </c>
      <c r="G88" s="4" t="s">
        <f>=ROUND(D88*E88,2)</f>
      </c>
    </row>
    <row collapsed="false" customFormat="false" customHeight="false" hidden="false" ht="12.1" outlineLevel="0" r="89">
      <c r="A89" s="3" t="n">
        <v>215487</v>
      </c>
      <c r="B89" s="4" t="inlineStr">
        <is>
          <t>Eieren</t>
        </is>
      </c>
      <c r="C89" s="4" t="inlineStr">
        <is>
          <t>Egg</t>
        </is>
      </c>
      <c r="D89" s="4" t="n">
        <v>0.29</v>
      </c>
      <c r="E89" s="17" t="n">
        <v>0</v>
      </c>
      <c r="F89" s="4" t="inlineStr">
        <is>
          <t>piece</t>
        </is>
      </c>
      <c r="G89" s="4" t="s">
        <f>=ROUND(D89*E89,2)</f>
      </c>
    </row>
    <row collapsed="false" customFormat="false" customHeight="false" hidden="false" ht="12.1" outlineLevel="0" r="90">
      <c r="A90" s="3" t="n">
        <v>215507</v>
      </c>
      <c r="B90" s="4" t="inlineStr">
        <is>
          <t>Houdbare volle melk 1 liter</t>
        </is>
      </c>
      <c r="C90" s="4" t="inlineStr">
        <is>
          <t>Milk Long Life 1 liter</t>
        </is>
      </c>
      <c r="D90" s="4" t="n">
        <v>3.28</v>
      </c>
      <c r="E90" s="17" t="n">
        <v>0</v>
      </c>
      <c r="F90" s="4" t="inlineStr">
        <is>
          <t>pack</t>
        </is>
      </c>
      <c r="G90" s="4" t="s">
        <f>=ROUND(D90*E90,2)</f>
      </c>
    </row>
    <row collapsed="false" customFormat="false" customHeight="false" hidden="false" ht="12.1" outlineLevel="0" r="91">
      <c r="A91" s="3" t="n">
        <v>215515</v>
      </c>
      <c r="B91" s="4" t="inlineStr">
        <is>
          <t>Fruit sap 1 gallon</t>
        </is>
      </c>
      <c r="C91" s="4" t="inlineStr">
        <is>
          <t>Juice assorted 1 gallon</t>
        </is>
      </c>
      <c r="D91" s="4" t="n">
        <v>6.74</v>
      </c>
      <c r="E91" s="17" t="n">
        <v>0</v>
      </c>
      <c r="F91" s="4" t="inlineStr">
        <is>
          <t>bottle</t>
        </is>
      </c>
      <c r="G91" s="4" t="s">
        <f>=ROUND(D91*E91,2)</f>
      </c>
    </row>
    <row collapsed="false" customFormat="false" customHeight="false" hidden="false" ht="12.1" outlineLevel="0" r="92">
      <c r="A92" s="3" t="n">
        <v>215522</v>
      </c>
      <c r="B92" s="4" t="inlineStr">
        <is>
          <t>Noedels diversen 86gr. per kom</t>
        </is>
      </c>
      <c r="C92" s="4" t="inlineStr">
        <is>
          <t>Noodles assorted 86gr. per bowl</t>
        </is>
      </c>
      <c r="D92" s="4" t="n">
        <v>2.55</v>
      </c>
      <c r="E92" s="17" t="n">
        <v>0</v>
      </c>
      <c r="F92" s="4" t="inlineStr">
        <is>
          <t>container</t>
        </is>
      </c>
      <c r="G92" s="4" t="s">
        <f>=ROUND(D92*E92,2)</f>
      </c>
    </row>
    <row collapsed="false" customFormat="false" customHeight="false" hidden="false" ht="12.1" outlineLevel="0" r="93">
      <c r="A93" s="3" t="n">
        <v>215528</v>
      </c>
      <c r="B93" s="4" t="inlineStr">
        <is>
          <t>Corn flakes 500 gram</t>
        </is>
      </c>
      <c r="C93" s="4" t="inlineStr">
        <is>
          <t>Corn flakes 500 gram</t>
        </is>
      </c>
      <c r="D93" s="4" t="n">
        <v>2.98</v>
      </c>
      <c r="E93" s="17" t="n">
        <v>0</v>
      </c>
      <c r="F93" s="4" t="inlineStr">
        <is>
          <t>pack</t>
        </is>
      </c>
      <c r="G93" s="4" t="s">
        <f>=ROUND(D93*E93,2)</f>
      </c>
    </row>
    <row collapsed="false" customFormat="false" customHeight="false" hidden="false" ht="12.1" outlineLevel="0" r="94">
      <c r="A94" s="3" t="n">
        <v>215536</v>
      </c>
      <c r="B94" s="4" t="inlineStr">
        <is>
          <t>Oreo cookies 432 gr</t>
        </is>
      </c>
      <c r="C94" s="4" t="inlineStr">
        <is>
          <t>Oreo cookies 432 gr</t>
        </is>
      </c>
      <c r="D94" s="4" t="n">
        <v>4.69</v>
      </c>
      <c r="E94" s="17" t="n">
        <v>0</v>
      </c>
      <c r="F94" s="4" t="inlineStr">
        <is>
          <t>pack</t>
        </is>
      </c>
      <c r="G94" s="4" t="s">
        <f>=ROUND(D94*E94,2)</f>
      </c>
    </row>
    <row collapsed="false" customFormat="false" customHeight="false" hidden="false" ht="12.1" outlineLevel="0" r="95">
      <c r="A95" s="3" t="n">
        <v>215553</v>
      </c>
      <c r="B95" s="4" t="inlineStr">
        <is>
          <t>Djiera poeder 40 gram.</t>
        </is>
      </c>
      <c r="C95" s="4" t="inlineStr">
        <is>
          <t>Cumin powder 40 gram</t>
        </is>
      </c>
      <c r="D95" s="4" t="n">
        <v>0.85</v>
      </c>
      <c r="E95" s="17" t="n">
        <v>0</v>
      </c>
      <c r="F95" s="4" t="inlineStr">
        <is>
          <t>piece</t>
        </is>
      </c>
      <c r="G95" s="4" t="s">
        <f>=ROUND(D95*E95,2)</f>
      </c>
    </row>
    <row collapsed="false" customFormat="false" customHeight="false" hidden="false" ht="12.1" outlineLevel="0" r="96">
      <c r="A96" s="3" t="n">
        <v>215575</v>
      </c>
      <c r="B96" s="4" t="inlineStr">
        <is>
          <t>Water 1,5l</t>
        </is>
      </c>
      <c r="C96" s="4" t="inlineStr">
        <is>
          <t>Water 1,5l</t>
        </is>
      </c>
      <c r="D96" s="4" t="n">
        <v>0.32</v>
      </c>
      <c r="E96" s="17" t="n">
        <v>0</v>
      </c>
      <c r="F96" s="4" t="inlineStr">
        <is>
          <t>bottle</t>
        </is>
      </c>
      <c r="G96" s="4" t="s">
        <f>=ROUND(D96*E96,2)</f>
      </c>
    </row>
    <row collapsed="false" customFormat="false" customHeight="false" hidden="false" ht="12.1" outlineLevel="0" r="97">
      <c r="A97" s="3" t="n">
        <v>215637</v>
      </c>
      <c r="B97" s="4" t="inlineStr">
        <is>
          <t>Fernandes ice cream 1 liter</t>
        </is>
      </c>
      <c r="C97" s="4" t="inlineStr">
        <is>
          <t>Ice Cream Assorted 1 liter</t>
        </is>
      </c>
      <c r="D97" s="4" t="n">
        <v>3.45</v>
      </c>
      <c r="E97" s="17" t="n">
        <v>0</v>
      </c>
      <c r="F97" s="4" t="inlineStr">
        <is>
          <t>piece</t>
        </is>
      </c>
      <c r="G97" s="4" t="s">
        <f>=ROUND(D97*E97,2)</f>
      </c>
    </row>
    <row collapsed="false" customFormat="false" customHeight="false" hidden="false" ht="12.1" outlineLevel="0" r="98">
      <c r="A98" s="3" t="n">
        <v>215642</v>
      </c>
      <c r="B98" s="4" t="inlineStr">
        <is>
          <t>Instant koffie Nescafe 200gr.</t>
        </is>
      </c>
      <c r="C98" s="4" t="inlineStr">
        <is>
          <t>Instant coffee Nescafe 200gr.</t>
        </is>
      </c>
      <c r="D98" s="4" t="n">
        <v>8.02</v>
      </c>
      <c r="E98" s="17" t="n">
        <v>0</v>
      </c>
      <c r="F98" s="4" t="inlineStr">
        <is>
          <t>bottle</t>
        </is>
      </c>
      <c r="G98" s="4" t="s">
        <f>=ROUND(D98*E98,2)</f>
      </c>
    </row>
    <row collapsed="false" customFormat="false" customHeight="false" hidden="false" ht="12.1" outlineLevel="0" r="99">
      <c r="A99" s="3" t="n">
        <v>215651</v>
      </c>
      <c r="B99" s="4" t="inlineStr">
        <is>
          <t>Soy sauce 500ml.</t>
        </is>
      </c>
      <c r="C99" s="4" t="inlineStr">
        <is>
          <t>Soya sauce 500ml.</t>
        </is>
      </c>
      <c r="D99" s="4" t="n">
        <v>2.35</v>
      </c>
      <c r="E99" s="17" t="n">
        <v>0</v>
      </c>
      <c r="F99" s="4" t="inlineStr">
        <is>
          <t>bottle</t>
        </is>
      </c>
      <c r="G99" s="4" t="s">
        <f>=ROUND(D99*E99,2)</f>
      </c>
    </row>
    <row collapsed="false" customFormat="false" customHeight="false" hidden="false" ht="12.1" outlineLevel="0" r="100">
      <c r="A100" s="3" t="n">
        <v>215665</v>
      </c>
      <c r="B100" s="4" t="inlineStr">
        <is>
          <t>Tuna vis in olie</t>
        </is>
      </c>
      <c r="C100" s="4" t="inlineStr">
        <is>
          <t>Tuna fish in oil</t>
        </is>
      </c>
      <c r="D100" s="4" t="n">
        <v>1.39</v>
      </c>
      <c r="E100" s="17" t="n">
        <v>0</v>
      </c>
      <c r="F100" s="4" t="inlineStr">
        <is>
          <t>can</t>
        </is>
      </c>
      <c r="G100" s="4" t="s">
        <f>=ROUND(D100*E100,2)</f>
      </c>
    </row>
    <row collapsed="false" customFormat="false" customHeight="false" hidden="false" ht="12.1" outlineLevel="0" r="101">
      <c r="A101" s="3" t="n">
        <v>215667</v>
      </c>
      <c r="B101" s="4" t="inlineStr">
        <is>
          <t>Fruit sap zuurzak 1 gallon</t>
        </is>
      </c>
      <c r="C101" s="4" t="inlineStr">
        <is>
          <t>Fruit juice soursop 1 gallon</t>
        </is>
      </c>
      <c r="D101" s="4" t="n">
        <v>10.53</v>
      </c>
      <c r="E101" s="17" t="n">
        <v>0</v>
      </c>
      <c r="F101" s="4" t="inlineStr">
        <is>
          <t>bottle</t>
        </is>
      </c>
      <c r="G101" s="4" t="s">
        <f>=ROUND(D101*E101,2)</f>
      </c>
    </row>
    <row collapsed="false" customFormat="false" customHeight="false" hidden="false" ht="12.1" outlineLevel="0" r="102">
      <c r="A102" s="3" t="n">
        <v>215699</v>
      </c>
      <c r="B102" s="4" t="inlineStr">
        <is>
          <t>Lima bonen 397 gram.</t>
        </is>
      </c>
      <c r="C102" s="4" t="inlineStr">
        <is>
          <t>Butter beans 397 gram</t>
        </is>
      </c>
      <c r="D102" s="4" t="n">
        <v>1.46</v>
      </c>
      <c r="E102" s="17" t="n">
        <v>0</v>
      </c>
      <c r="F102" s="4" t="inlineStr">
        <is>
          <t>pack</t>
        </is>
      </c>
      <c r="G102" s="4" t="s">
        <f>=ROUND(D102*E102,2)</f>
      </c>
    </row>
    <row collapsed="false" customFormat="false" customHeight="false" hidden="false" ht="12.1" outlineLevel="0" r="103">
      <c r="A103" s="3" t="n">
        <v>215700</v>
      </c>
      <c r="B103" s="4" t="s">
        <f>=HYPERLINK("https://winkel.vcm.sr/product/uien/?attribute_uien=Uien", "Uien")</f>
      </c>
      <c r="C103" s="4" t="s">
        <f>=HYPERLINK("https://winkel.vcm.sr/en/product/uien/?attribute_uien=Uien", "Onions")</f>
      </c>
      <c r="D103" s="4" t="n">
        <v>1.43</v>
      </c>
      <c r="E103" s="17" t="n">
        <v>0</v>
      </c>
      <c r="F103" s="4" t="inlineStr">
        <is>
          <t>kg</t>
        </is>
      </c>
      <c r="G103" s="4" t="s">
        <f>=ROUND(D103*E103,2)</f>
      </c>
    </row>
    <row collapsed="false" customFormat="false" customHeight="false" hidden="false" ht="12.1" outlineLevel="0" r="104">
      <c r="A104" s="3" t="n">
        <v>215701</v>
      </c>
      <c r="B104" s="4" t="inlineStr">
        <is>
          <t>Zout</t>
        </is>
      </c>
      <c r="C104" s="4" t="inlineStr">
        <is>
          <t>Table salt</t>
        </is>
      </c>
      <c r="D104" s="4" t="n">
        <v>0.53</v>
      </c>
      <c r="E104" s="17" t="n">
        <v>0</v>
      </c>
      <c r="F104" s="4" t="inlineStr">
        <is>
          <t>kg</t>
        </is>
      </c>
      <c r="G104" s="4" t="s">
        <f>=ROUND(D104*E104,2)</f>
      </c>
    </row>
    <row collapsed="false" customFormat="false" customHeight="false" hidden="false" ht="12.1" outlineLevel="0" r="105">
      <c r="A105" s="3" t="n">
        <v>215702</v>
      </c>
      <c r="B105" s="4" t="inlineStr">
        <is>
          <t>Suiker bruin</t>
        </is>
      </c>
      <c r="C105" s="4" t="inlineStr">
        <is>
          <t>Sugar brown</t>
        </is>
      </c>
      <c r="D105" s="4" t="n">
        <v>1.73</v>
      </c>
      <c r="E105" s="17" t="n">
        <v>0</v>
      </c>
      <c r="F105" s="4" t="inlineStr">
        <is>
          <t>kg</t>
        </is>
      </c>
      <c r="G105" s="4" t="s">
        <f>=ROUND(D105*E105,2)</f>
      </c>
    </row>
    <row collapsed="false" customFormat="false" customHeight="false" hidden="false" ht="12.1" outlineLevel="0" r="106">
      <c r="A106" s="3" t="n">
        <v>215703</v>
      </c>
      <c r="B106" s="4" t="s">
        <f>=HYPERLINK("https://winkel.vcm.sr/product/suiker/", "Suiker wit")</f>
      </c>
      <c r="C106" s="4" t="s">
        <f>=HYPERLINK("https://winkel.vcm.sr/en/product/suiker/", "Sugar white")</f>
      </c>
      <c r="D106" s="4" t="n">
        <v>1.6</v>
      </c>
      <c r="E106" s="17" t="n">
        <v>0</v>
      </c>
      <c r="F106" s="4" t="inlineStr">
        <is>
          <t>kg</t>
        </is>
      </c>
      <c r="G106" s="4" t="s">
        <f>=ROUND(D106*E106,2)</f>
      </c>
    </row>
    <row collapsed="false" customFormat="false" customHeight="false" hidden="false" ht="12.1" outlineLevel="0" r="107">
      <c r="A107" s="3" t="n">
        <v>215713</v>
      </c>
      <c r="B107" s="4" t="inlineStr">
        <is>
          <t>Vuilniszak 75x90</t>
        </is>
      </c>
      <c r="C107" s="4" t="inlineStr">
        <is>
          <t>Garbage bag 30 gln</t>
        </is>
      </c>
      <c r="D107" s="4" t="n">
        <v>1.74</v>
      </c>
      <c r="E107" s="17" t="n">
        <v>0</v>
      </c>
      <c r="F107" s="4" t="inlineStr">
        <is>
          <t>piece</t>
        </is>
      </c>
      <c r="G107" s="4" t="s">
        <f>=ROUND(D107*E107,2)</f>
      </c>
    </row>
    <row collapsed="false" customFormat="false" customHeight="false" hidden="false" ht="12.1" outlineLevel="0" r="108">
      <c r="A108" s="3" t="n">
        <v>215717</v>
      </c>
      <c r="B108" s="4" t="s">
        <f>=HYPERLINK("https://winkel.vcm.sr/product/uien/?attribute_uien=Rode+Uien", "Rode uien")</f>
      </c>
      <c r="C108" s="4" t="s">
        <f>=HYPERLINK("https://winkel.vcm.sr/en/product/uien/?attribute_uien=Rode+Uien", "Red onions")</f>
      </c>
      <c r="D108" s="4" t="n">
        <v>1.99</v>
      </c>
      <c r="E108" s="17" t="n">
        <v>0</v>
      </c>
      <c r="F108" s="4" t="inlineStr">
        <is>
          <t>kg</t>
        </is>
      </c>
      <c r="G108" s="4" t="s">
        <f>=ROUND(D108*E108,2)</f>
      </c>
    </row>
    <row collapsed="false" customFormat="false" customHeight="false" hidden="false" ht="12.1" outlineLevel="0" r="109">
      <c r="A109" s="3" t="n">
        <v>215737</v>
      </c>
      <c r="B109" s="4" t="inlineStr">
        <is>
          <t>Vuilniszak 15 gallon 10 stuks</t>
        </is>
      </c>
      <c r="C109" s="4" t="inlineStr">
        <is>
          <t>Garbage bags 15 gln 10 pieces</t>
        </is>
      </c>
      <c r="D109" s="4" t="n">
        <v>1.26</v>
      </c>
      <c r="E109" s="17" t="n">
        <v>0</v>
      </c>
      <c r="F109" s="4" t="inlineStr">
        <is>
          <t>pack</t>
        </is>
      </c>
      <c r="G109" s="4" t="s">
        <f>=ROUND(D109*E109,2)</f>
      </c>
    </row>
    <row collapsed="false" customFormat="false" customHeight="false" hidden="false" ht="12.1" outlineLevel="0" r="110">
      <c r="A110" s="3" t="n">
        <v>215738</v>
      </c>
      <c r="B110" s="4" t="inlineStr">
        <is>
          <t>Vuilniszak 55 gallon 10 stuks</t>
        </is>
      </c>
      <c r="C110" s="4" t="inlineStr">
        <is>
          <t>Garbage bags 55 gln 10 pieces</t>
        </is>
      </c>
      <c r="D110" s="4" t="n">
        <v>4.78</v>
      </c>
      <c r="E110" s="17" t="n">
        <v>0</v>
      </c>
      <c r="F110" s="4" t="inlineStr">
        <is>
          <t>pack</t>
        </is>
      </c>
      <c r="G110" s="4" t="s">
        <f>=ROUND(D110*E110,2)</f>
      </c>
    </row>
    <row collapsed="false" customFormat="false" customHeight="false" hidden="false" ht="12.1" outlineLevel="0" r="111">
      <c r="A111" s="3" t="n">
        <v>215742</v>
      </c>
      <c r="B111" s="4" t="inlineStr">
        <is>
          <t>Bruine bonen  397 gram      </t>
        </is>
      </c>
      <c r="C111" s="4" t="inlineStr">
        <is>
          <t>Kidney Beans 397 gram       </t>
        </is>
      </c>
      <c r="D111" s="4" t="n">
        <v>3.29</v>
      </c>
      <c r="E111" s="17" t="n">
        <v>0</v>
      </c>
      <c r="F111" s="4" t="inlineStr">
        <is>
          <t>pack</t>
        </is>
      </c>
      <c r="G111" s="4" t="s">
        <f>=ROUND(D111*E111,2)</f>
      </c>
    </row>
    <row collapsed="false" customFormat="false" customHeight="false" hidden="false" ht="12.1" outlineLevel="0" r="112">
      <c r="A112" s="3" t="n">
        <v>215745</v>
      </c>
      <c r="B112" s="4" t="inlineStr">
        <is>
          <t>Kikkererwten 822 gr</t>
        </is>
      </c>
      <c r="C112" s="4" t="inlineStr">
        <is>
          <t>Chick peas 822 gr.</t>
        </is>
      </c>
      <c r="D112" s="4" t="n">
        <v>5.77</v>
      </c>
      <c r="E112" s="17" t="n">
        <v>0</v>
      </c>
      <c r="F112" s="4" t="inlineStr">
        <is>
          <t>can</t>
        </is>
      </c>
      <c r="G112" s="4" t="s">
        <f>=ROUND(D112*E112,2)</f>
      </c>
    </row>
    <row collapsed="false" customFormat="false" customHeight="false" hidden="false" ht="12.1" outlineLevel="0" r="113">
      <c r="A113" s="3" t="n">
        <v>215781</v>
      </c>
      <c r="B113" s="4" t="inlineStr">
        <is>
          <t>Groene olijven 220 gram</t>
        </is>
      </c>
      <c r="C113" s="4" t="inlineStr">
        <is>
          <t>Green olives 200 gram</t>
        </is>
      </c>
      <c r="D113" s="4" t="n">
        <v>1.98</v>
      </c>
      <c r="E113" s="17" t="n">
        <v>0</v>
      </c>
      <c r="F113" s="4" t="inlineStr">
        <is>
          <t>bottle</t>
        </is>
      </c>
      <c r="G113" s="4" t="s">
        <f>=ROUND(D113*E113,2)</f>
      </c>
    </row>
    <row collapsed="false" customFormat="false" customHeight="false" hidden="false" ht="12.1" outlineLevel="0" r="114">
      <c r="A114" s="3" t="n">
        <v>215794</v>
      </c>
      <c r="B114" s="4" t="inlineStr">
        <is>
          <t>Ketchup (hot) 750ml.</t>
        </is>
      </c>
      <c r="C114" s="4" t="inlineStr">
        <is>
          <t>Ketchup (spicy) 750ml.</t>
        </is>
      </c>
      <c r="D114" s="4" t="n">
        <v>3.17</v>
      </c>
      <c r="E114" s="17" t="n">
        <v>0</v>
      </c>
      <c r="F114" s="4" t="inlineStr">
        <is>
          <t>bottle</t>
        </is>
      </c>
      <c r="G114" s="4" t="s">
        <f>=ROUND(D114*E114,2)</f>
      </c>
    </row>
    <row collapsed="false" customFormat="false" customHeight="false" hidden="false" ht="12.1" outlineLevel="0" r="115">
      <c r="A115" s="3" t="n">
        <v>215822</v>
      </c>
      <c r="B115" s="4" t="inlineStr">
        <is>
          <t>Gele pesi</t>
        </is>
      </c>
      <c r="C115" s="4" t="inlineStr">
        <is>
          <t>Lentils</t>
        </is>
      </c>
      <c r="D115" s="4" t="n">
        <v>1.62</v>
      </c>
      <c r="E115" s="17" t="n">
        <v>0</v>
      </c>
      <c r="F115" s="4" t="inlineStr">
        <is>
          <t>kg</t>
        </is>
      </c>
      <c r="G115" s="4" t="s">
        <f>=ROUND(D115*E115,2)</f>
      </c>
    </row>
    <row collapsed="false" customFormat="false" customHeight="false" hidden="false" ht="12.1" outlineLevel="0" r="116">
      <c r="A116" s="3" t="n">
        <v>215823</v>
      </c>
      <c r="B116" s="4" t="inlineStr">
        <is>
          <t>Chives 0.25oz</t>
        </is>
      </c>
      <c r="C116" s="4" t="inlineStr">
        <is>
          <t>Chives 0.25oz</t>
        </is>
      </c>
      <c r="D116" s="4" t="n">
        <v>1.6</v>
      </c>
      <c r="E116" s="17" t="n">
        <v>0</v>
      </c>
      <c r="F116" s="4" t="inlineStr">
        <is>
          <t>piece</t>
        </is>
      </c>
      <c r="G116" s="4" t="s">
        <f>=ROUND(D116*E116,2)</f>
      </c>
    </row>
    <row collapsed="false" customFormat="false" customHeight="false" hidden="false" ht="12.1" outlineLevel="0" r="117">
      <c r="A117" s="3" t="n">
        <v>215828</v>
      </c>
      <c r="B117" s="4" t="inlineStr">
        <is>
          <t>Water 500ml.</t>
        </is>
      </c>
      <c r="C117" s="4" t="inlineStr">
        <is>
          <t>Water 500ml.</t>
        </is>
      </c>
      <c r="D117" s="4" t="n">
        <v>0.15</v>
      </c>
      <c r="E117" s="17" t="n">
        <v>0</v>
      </c>
      <c r="F117" s="4" t="inlineStr">
        <is>
          <t>bottle</t>
        </is>
      </c>
      <c r="G117" s="4" t="s">
        <f>=ROUND(D117*E117,2)</f>
      </c>
    </row>
    <row collapsed="false" customFormat="false" customHeight="false" hidden="false" ht="12.1" outlineLevel="0" r="118">
      <c r="A118" s="3" t="n">
        <v>215834</v>
      </c>
      <c r="B118" s="4" t="inlineStr">
        <is>
          <t>Tabasco sous 59ml.</t>
        </is>
      </c>
      <c r="C118" s="4" t="inlineStr">
        <is>
          <t>Tabasco sauce 59ml.</t>
        </is>
      </c>
      <c r="D118" s="4" t="n">
        <v>3.53</v>
      </c>
      <c r="E118" s="17" t="n">
        <v>0</v>
      </c>
      <c r="F118" s="4" t="inlineStr">
        <is>
          <t>bottle</t>
        </is>
      </c>
      <c r="G118" s="4" t="s">
        <f>=ROUND(D118*E118,2)</f>
      </c>
    </row>
    <row collapsed="false" customFormat="false" customHeight="false" hidden="false" ht="12.1" outlineLevel="0" r="119">
      <c r="A119" s="3" t="n">
        <v>215893</v>
      </c>
      <c r="B119" s="4" t="inlineStr">
        <is>
          <t>Mayonaise 650 ml</t>
        </is>
      </c>
      <c r="C119" s="4" t="inlineStr">
        <is>
          <t>Mayonaise 650 ml</t>
        </is>
      </c>
      <c r="D119" s="4" t="n">
        <v>5.23</v>
      </c>
      <c r="E119" s="17" t="n">
        <v>0</v>
      </c>
      <c r="F119" s="4" t="inlineStr">
        <is>
          <t>piece</t>
        </is>
      </c>
      <c r="G119" s="4" t="s">
        <f>=ROUND(D119*E119,2)</f>
      </c>
    </row>
    <row collapsed="false" customFormat="false" customHeight="false" hidden="false" ht="12.1" outlineLevel="0" r="120">
      <c r="A120" s="3" t="n">
        <v>215919</v>
      </c>
      <c r="B120" s="4" t="inlineStr">
        <is>
          <t>Paneermeel 500gr.</t>
        </is>
      </c>
      <c r="C120" s="4" t="inlineStr">
        <is>
          <t>Bread crumbs 500gr.</t>
        </is>
      </c>
      <c r="D120" s="4" t="n">
        <v>2.29</v>
      </c>
      <c r="E120" s="17" t="n">
        <v>0</v>
      </c>
      <c r="F120" s="4" t="inlineStr">
        <is>
          <t>pack</t>
        </is>
      </c>
      <c r="G120" s="4" t="s">
        <f>=ROUND(D120*E120,2)</f>
      </c>
    </row>
    <row collapsed="false" customFormat="false" customHeight="false" hidden="false" ht="12.1" outlineLevel="0" r="121">
      <c r="A121" s="3" t="n">
        <v>215951</v>
      </c>
      <c r="B121" s="4" t="inlineStr">
        <is>
          <t>Paloma rijst semi 25kg</t>
        </is>
      </c>
      <c r="C121" s="4" t="inlineStr">
        <is>
          <t>Rice semi 25kg</t>
        </is>
      </c>
      <c r="D121" s="4" t="n">
        <v>27.39</v>
      </c>
      <c r="E121" s="17" t="n">
        <v>0</v>
      </c>
      <c r="F121" s="4" t="inlineStr">
        <is>
          <t>sack</t>
        </is>
      </c>
      <c r="G121" s="4" t="s">
        <f>=ROUND(D121*E121,2)</f>
      </c>
    </row>
    <row collapsed="false" customFormat="false" customHeight="false" hidden="false" ht="12.1" outlineLevel="0" r="122">
      <c r="A122" s="3" t="n">
        <v>215978</v>
      </c>
      <c r="B122" s="4" t="inlineStr">
        <is>
          <t>Instant Chocolate milk 400gr.</t>
        </is>
      </c>
      <c r="C122" s="4" t="inlineStr">
        <is>
          <t>Instant Chocolate milk 400gr.</t>
        </is>
      </c>
      <c r="D122" s="4" t="n">
        <v>4.99</v>
      </c>
      <c r="E122" s="17" t="n">
        <v>0</v>
      </c>
      <c r="F122" s="4" t="inlineStr">
        <is>
          <t>can</t>
        </is>
      </c>
      <c r="G122" s="4" t="s">
        <f>=ROUND(D122*E122,2)</f>
      </c>
    </row>
    <row collapsed="false" customFormat="false" customHeight="false" hidden="false" ht="12.1" outlineLevel="0" r="123">
      <c r="A123" s="3" t="n">
        <v>215982</v>
      </c>
      <c r="B123" s="4" t="inlineStr">
        <is>
          <t>Gecondenseerde melk 397 gram</t>
        </is>
      </c>
      <c r="C123" s="4" t="inlineStr">
        <is>
          <t>Condensed milk 397 gram</t>
        </is>
      </c>
      <c r="D123" s="4" t="n">
        <v>1.14</v>
      </c>
      <c r="E123" s="17" t="n">
        <v>0</v>
      </c>
      <c r="F123" s="4" t="inlineStr">
        <is>
          <t>piece</t>
        </is>
      </c>
      <c r="G123" s="4" t="s">
        <f>=ROUND(D123*E123,2)</f>
      </c>
    </row>
    <row collapsed="false" customFormat="false" customHeight="false" hidden="false" ht="12.1" outlineLevel="0" r="124">
      <c r="A124" s="3" t="n">
        <v>2151044</v>
      </c>
      <c r="B124" s="4" t="inlineStr">
        <is>
          <t>Beltegoed Telesur 100 SRD</t>
        </is>
      </c>
      <c r="C124" s="4" t="inlineStr">
        <is>
          <t>Telesur call credit 100 SRD</t>
        </is>
      </c>
      <c r="D124" s="4" t="n">
        <v>2.81</v>
      </c>
      <c r="E124" s="17" t="n">
        <v>0</v>
      </c>
      <c r="F124" s="4" t="inlineStr">
        <is>
          <t>piece</t>
        </is>
      </c>
      <c r="G124" s="4" t="s">
        <f>=ROUND(D124*E124,2)</f>
      </c>
    </row>
    <row collapsed="false" customFormat="false" customHeight="false" hidden="false" ht="12.1" outlineLevel="0" r="125">
      <c r="A125" s="3" t="n">
        <v>2151055</v>
      </c>
      <c r="B125" s="4" t="inlineStr">
        <is>
          <t>French fries 1kg</t>
        </is>
      </c>
      <c r="C125" s="4" t="inlineStr">
        <is>
          <t>French fries 1kg</t>
        </is>
      </c>
      <c r="D125" s="4" t="n">
        <v>3.65</v>
      </c>
      <c r="E125" s="17" t="n">
        <v>0</v>
      </c>
      <c r="F125" s="4" t="inlineStr">
        <is>
          <t>pack</t>
        </is>
      </c>
      <c r="G125" s="4" t="s">
        <f>=ROUND(D125*E125,2)</f>
      </c>
    </row>
    <row collapsed="false" customFormat="false" customHeight="false" hidden="false" ht="12.1" outlineLevel="0" r="126">
      <c r="A126" s="3" t="n">
        <v>2151079</v>
      </c>
      <c r="B126" s="4" t="inlineStr">
        <is>
          <t>Spinazi 450 gr.</t>
        </is>
      </c>
      <c r="C126" s="4" t="inlineStr">
        <is>
          <t>Spinach 450 gr.</t>
        </is>
      </c>
      <c r="D126" s="4" t="n">
        <v>2.26</v>
      </c>
      <c r="E126" s="17" t="n">
        <v>0</v>
      </c>
      <c r="F126" s="4" t="inlineStr">
        <is>
          <t>piece</t>
        </is>
      </c>
      <c r="G126" s="4" t="s">
        <f>=ROUND(D126*E126,2)</f>
      </c>
    </row>
    <row collapsed="false" customFormat="false" customHeight="false" hidden="false" ht="12.1" outlineLevel="0" r="127">
      <c r="A127" s="3" t="n">
        <v>2151085</v>
      </c>
      <c r="B127" s="4" t="inlineStr">
        <is>
          <t>Macaroni (Penne) 500 gr.</t>
        </is>
      </c>
      <c r="C127" s="4" t="inlineStr">
        <is>
          <t>Macaroni (Penne) 500 gr.</t>
        </is>
      </c>
      <c r="D127" s="4" t="n">
        <v>0.88</v>
      </c>
      <c r="E127" s="17" t="n">
        <v>0</v>
      </c>
      <c r="F127" s="4" t="inlineStr">
        <is>
          <t>piece</t>
        </is>
      </c>
      <c r="G127" s="4" t="s">
        <f>=ROUND(D127*E127,2)</f>
      </c>
    </row>
    <row collapsed="false" customFormat="false" customHeight="false" hidden="false" ht="12.1" outlineLevel="0" r="128">
      <c r="A128" s="3" t="n">
        <v>2151168</v>
      </c>
      <c r="B128" s="4" t="inlineStr">
        <is>
          <t>Soya olie 5 liter</t>
        </is>
      </c>
      <c r="C128" s="4" t="inlineStr">
        <is>
          <t>Soya oil 5 liter</t>
        </is>
      </c>
      <c r="D128" s="4" t="n">
        <v>11.38</v>
      </c>
      <c r="E128" s="17" t="n">
        <v>0</v>
      </c>
      <c r="F128" s="4" t="inlineStr">
        <is>
          <t>bottle</t>
        </is>
      </c>
      <c r="G128" s="4" t="s">
        <f>=ROUND(D128*E128,2)</f>
      </c>
    </row>
    <row collapsed="false" customFormat="false" customHeight="false" hidden="false" ht="12.1" outlineLevel="0" r="129">
      <c r="A129" s="3" t="n">
        <v>2151255</v>
      </c>
      <c r="B129" s="4" t="inlineStr">
        <is>
          <t>Geribbelde friet 1kg</t>
        </is>
      </c>
      <c r="C129" s="4" t="inlineStr">
        <is>
          <t>Fries crincle cut 1kg</t>
        </is>
      </c>
      <c r="D129" s="4" t="n">
        <v>3.57</v>
      </c>
      <c r="E129" s="17" t="n">
        <v>0</v>
      </c>
      <c r="F129" s="4" t="inlineStr">
        <is>
          <t>pack</t>
        </is>
      </c>
      <c r="G129" s="4" t="s">
        <f>=ROUND(D129*E129,2)</f>
      </c>
    </row>
    <row collapsed="false" customFormat="false" customHeight="false" hidden="false" ht="12.1" outlineLevel="0" r="130">
      <c r="A130" s="3" t="n">
        <v>2151265</v>
      </c>
      <c r="B130" s="4" t="inlineStr">
        <is>
          <t>Spaghetti 400gr.</t>
        </is>
      </c>
      <c r="C130" s="4" t="inlineStr">
        <is>
          <t>Spaghetti 400gr.</t>
        </is>
      </c>
      <c r="D130" s="4" t="n">
        <v>1.14</v>
      </c>
      <c r="E130" s="17" t="n">
        <v>0</v>
      </c>
      <c r="F130" s="4" t="inlineStr">
        <is>
          <t>pack</t>
        </is>
      </c>
      <c r="G130" s="4" t="s">
        <f>=ROUND(D130*E130,2)</f>
      </c>
    </row>
    <row collapsed="false" customFormat="false" customHeight="false" hidden="false" ht="12.1" outlineLevel="0" r="131">
      <c r="A131" s="3" t="n">
        <v>2151288</v>
      </c>
      <c r="B131" s="4" t="inlineStr">
        <is>
          <t>Sardien in olie 125gr.</t>
        </is>
      </c>
      <c r="C131" s="4" t="inlineStr">
        <is>
          <t>Sardines in oil 125gr.</t>
        </is>
      </c>
      <c r="D131" s="4" t="n">
        <v>1.52</v>
      </c>
      <c r="E131" s="17" t="n">
        <v>0</v>
      </c>
      <c r="F131" s="4" t="inlineStr">
        <is>
          <t>can</t>
        </is>
      </c>
      <c r="G131" s="4" t="s">
        <f>=ROUND(D131*E131,2)</f>
      </c>
    </row>
    <row collapsed="false" customFormat="false" customHeight="false" hidden="false" ht="12.1" outlineLevel="0" r="132">
      <c r="A132" s="3" t="n">
        <v>2151327</v>
      </c>
      <c r="B132" s="4" t="inlineStr">
        <is>
          <t>Melk poeder 800 gram</t>
        </is>
      </c>
      <c r="C132" s="4" t="inlineStr">
        <is>
          <t>Milk powder 800 gram</t>
        </is>
      </c>
      <c r="D132" s="4" t="n">
        <v>13.69</v>
      </c>
      <c r="E132" s="17" t="n">
        <v>0</v>
      </c>
      <c r="F132" s="4" t="inlineStr">
        <is>
          <t>piece</t>
        </is>
      </c>
      <c r="G132" s="4" t="s">
        <f>=ROUND(D132*E132,2)</f>
      </c>
    </row>
    <row collapsed="false" customFormat="false" customHeight="false" hidden="false" ht="12.1" outlineLevel="0" r="133">
      <c r="A133" s="3" t="n">
        <v>2151335</v>
      </c>
      <c r="B133" s="4" t="inlineStr">
        <is>
          <t>Fruit yoghurt 115gr.</t>
        </is>
      </c>
      <c r="C133" s="4" t="inlineStr">
        <is>
          <t>Yogourt Assorted 115gr.</t>
        </is>
      </c>
      <c r="D133" s="4" t="n">
        <v>0.55</v>
      </c>
      <c r="E133" s="17" t="n">
        <v>0</v>
      </c>
      <c r="F133" s="4" t="inlineStr">
        <is>
          <t>piece</t>
        </is>
      </c>
      <c r="G133" s="4" t="s">
        <f>=ROUND(D133*E133,2)</f>
      </c>
    </row>
    <row collapsed="false" customFormat="false" customHeight="false" hidden="false" ht="12.1" outlineLevel="0" r="134">
      <c r="A134" s="3" t="n">
        <v>2151345</v>
      </c>
      <c r="B134" s="4" t="inlineStr">
        <is>
          <t>Slagroom 1 liter</t>
        </is>
      </c>
      <c r="C134" s="4" t="inlineStr">
        <is>
          <t>Whipping cream 1 liter</t>
        </is>
      </c>
      <c r="D134" s="4" t="n">
        <v>9.28</v>
      </c>
      <c r="E134" s="17" t="n">
        <v>0</v>
      </c>
      <c r="F134" s="4" t="inlineStr">
        <is>
          <t>pack</t>
        </is>
      </c>
      <c r="G134" s="4" t="s">
        <f>=ROUND(D134*E134,2)</f>
      </c>
    </row>
    <row collapsed="false" customFormat="false" customHeight="false" hidden="false" ht="12.1" outlineLevel="0" r="135">
      <c r="A135" s="3" t="n">
        <v>2151501</v>
      </c>
      <c r="B135" s="4" t="inlineStr">
        <is>
          <t>Tomaten puree 400gr.</t>
        </is>
      </c>
      <c r="C135" s="4" t="inlineStr">
        <is>
          <t>Tomato paste 400gr.</t>
        </is>
      </c>
      <c r="D135" s="4" t="n">
        <v>0.59</v>
      </c>
      <c r="E135" s="17" t="n">
        <v>0</v>
      </c>
      <c r="F135" s="4" t="inlineStr">
        <is>
          <t>can</t>
        </is>
      </c>
      <c r="G135" s="4" t="s">
        <f>=ROUND(D135*E135,2)</f>
      </c>
    </row>
    <row collapsed="false" customFormat="false" customHeight="false" hidden="false" ht="12.1" outlineLevel="0" r="136">
      <c r="A136" s="3" t="n">
        <v>2151537</v>
      </c>
      <c r="B136" s="4" t="inlineStr">
        <is>
          <t>Ananas in blik 830 gram</t>
        </is>
      </c>
      <c r="C136" s="4" t="inlineStr">
        <is>
          <t>Canned pineapple 830 gram</t>
        </is>
      </c>
      <c r="D136" s="4" t="n">
        <v>3.26</v>
      </c>
      <c r="E136" s="17" t="n">
        <v>0</v>
      </c>
      <c r="F136" s="4" t="inlineStr">
        <is>
          <t>piece</t>
        </is>
      </c>
      <c r="G136" s="4" t="s">
        <f>=ROUND(D136*E136,2)</f>
      </c>
    </row>
    <row collapsed="false" customFormat="false" customHeight="false" hidden="false" ht="12.1" outlineLevel="0" r="137">
      <c r="A137" s="3" t="n">
        <v>2151604</v>
      </c>
      <c r="B137" s="4" t="inlineStr">
        <is>
          <t>Water 350ml.</t>
        </is>
      </c>
      <c r="C137" s="4" t="inlineStr">
        <is>
          <t>Water 350ml.</t>
        </is>
      </c>
      <c r="D137" s="4" t="n">
        <v>0.29</v>
      </c>
      <c r="E137" s="17" t="n">
        <v>0</v>
      </c>
      <c r="F137" s="4" t="inlineStr">
        <is>
          <t>bottle</t>
        </is>
      </c>
      <c r="G137" s="4" t="s">
        <f>=ROUND(D137*E137,2)</f>
      </c>
    </row>
    <row collapsed="false" customFormat="false" customHeight="false" hidden="false" ht="12.1" outlineLevel="0" r="138">
      <c r="A138" s="3" t="n">
        <v>2151637</v>
      </c>
      <c r="B138" s="4" t="inlineStr">
        <is>
          <t>Coffee creamer 16oz.</t>
        </is>
      </c>
      <c r="C138" s="4" t="inlineStr">
        <is>
          <t>Coffee creamer 16oz.</t>
        </is>
      </c>
      <c r="D138" s="4" t="n">
        <v>5.56</v>
      </c>
      <c r="E138" s="17" t="n">
        <v>0</v>
      </c>
      <c r="F138" s="4" t="inlineStr">
        <is>
          <t>bottle</t>
        </is>
      </c>
      <c r="G138" s="4" t="s">
        <f>=ROUND(D138*E138,2)</f>
      </c>
    </row>
    <row collapsed="false" customFormat="false" customHeight="false" hidden="false" ht="12.1" outlineLevel="0" r="139">
      <c r="A139" s="3" t="n">
        <v>2151692</v>
      </c>
      <c r="B139" s="4" t="inlineStr">
        <is>
          <t>Coriander 1.75oz</t>
        </is>
      </c>
      <c r="C139" s="4" t="inlineStr">
        <is>
          <t>Coriander 1.75oz</t>
        </is>
      </c>
      <c r="D139" s="4" t="n">
        <v>2.04</v>
      </c>
      <c r="E139" s="17" t="n">
        <v>0</v>
      </c>
      <c r="F139" s="4" t="inlineStr">
        <is>
          <t>bottle</t>
        </is>
      </c>
      <c r="G139" s="4" t="s">
        <f>=ROUND(D139*E139,2)</f>
      </c>
    </row>
    <row collapsed="false" customFormat="false" customHeight="false" hidden="false" ht="12.1" outlineLevel="0" r="140">
      <c r="A140" s="3" t="n">
        <v>2151708</v>
      </c>
      <c r="B140" s="4" t="inlineStr">
        <is>
          <t>Thee 50 zakjes</t>
        </is>
      </c>
      <c r="C140" s="4" t="inlineStr">
        <is>
          <t>Tea 50 bags</t>
        </is>
      </c>
      <c r="D140" s="4" t="n">
        <v>6.04</v>
      </c>
      <c r="E140" s="17" t="n">
        <v>0</v>
      </c>
      <c r="F140" s="4" t="inlineStr">
        <is>
          <t>pack</t>
        </is>
      </c>
      <c r="G140" s="4" t="s">
        <f>=ROUND(D140*E140,2)</f>
      </c>
    </row>
    <row collapsed="false" customFormat="false" customHeight="false" hidden="false" ht="12.1" outlineLevel="0" r="141">
      <c r="A141" s="3" t="n">
        <v>2151747</v>
      </c>
      <c r="B141" s="4" t="inlineStr">
        <is>
          <t>Parbo bier 330 ml.</t>
        </is>
      </c>
      <c r="C141" s="4" t="inlineStr">
        <is>
          <t>Parbo beer 330 ml.</t>
        </is>
      </c>
      <c r="D141" s="4" t="n">
        <v>1.41</v>
      </c>
      <c r="E141" s="17" t="n">
        <v>0</v>
      </c>
      <c r="F141" s="4" t="inlineStr">
        <is>
          <t>can</t>
        </is>
      </c>
      <c r="G141" s="4" t="s">
        <f>=ROUND(D141*E141,2)</f>
      </c>
    </row>
    <row collapsed="false" customFormat="false" customHeight="false" hidden="false" ht="12.1" outlineLevel="0" r="142">
      <c r="A142" s="3" t="n">
        <v>2151752</v>
      </c>
      <c r="B142" s="4" t="inlineStr">
        <is>
          <t>Heineken bier 250 ml.</t>
        </is>
      </c>
      <c r="C142" s="4" t="inlineStr">
        <is>
          <t>Heineken beer 250 ml.</t>
        </is>
      </c>
      <c r="D142" s="4" t="n">
        <v>1.25</v>
      </c>
      <c r="E142" s="17" t="n">
        <v>0</v>
      </c>
      <c r="F142" s="4" t="inlineStr">
        <is>
          <t>bottle</t>
        </is>
      </c>
      <c r="G142" s="4" t="s">
        <f>=ROUND(D142*E142,2)</f>
      </c>
    </row>
    <row collapsed="false" customFormat="false" customHeight="false" hidden="false" ht="12.1" outlineLevel="0" r="143">
      <c r="A143" s="3" t="n">
        <v>2151794</v>
      </c>
      <c r="B143" s="4" t="inlineStr">
        <is>
          <t>olijfolie 500ml.</t>
        </is>
      </c>
      <c r="C143" s="4" t="inlineStr">
        <is>
          <t>Olive oil 500ml.</t>
        </is>
      </c>
      <c r="D143" s="4" t="n">
        <v>12.18</v>
      </c>
      <c r="E143" s="17" t="n">
        <v>0</v>
      </c>
      <c r="F143" s="4" t="inlineStr">
        <is>
          <t>bottle</t>
        </is>
      </c>
      <c r="G143" s="4" t="s">
        <f>=ROUND(D143*E143,2)</f>
      </c>
    </row>
    <row collapsed="false" customFormat="false" customHeight="false" hidden="false" ht="12.1" outlineLevel="0" r="144">
      <c r="A144" s="3" t="n">
        <v>2151799</v>
      </c>
      <c r="B144" s="4" t="s">
        <f>=HYPERLINK("https://winkel.vcm.sr/product/vcm-marva-15-theezakjes/", "VCM marva thee 15 zakjes")</f>
      </c>
      <c r="C144" s="4" t="s">
        <f>=HYPERLINK("https://winkel.vcm.sr/en/product/vcm-marva-15-theezakjes/", "VCM marva thee 15 bags")</f>
      </c>
      <c r="D144" s="4" t="n">
        <v>2.68</v>
      </c>
      <c r="E144" s="17" t="n">
        <v>0</v>
      </c>
      <c r="F144" s="4" t="inlineStr">
        <is>
          <t>sack</t>
        </is>
      </c>
      <c r="G144" s="4" t="s">
        <f>=ROUND(D144*E144,2)</f>
      </c>
    </row>
    <row collapsed="false" customFormat="false" customHeight="false" hidden="false" ht="12.1" outlineLevel="0" r="145">
      <c r="A145" s="3" t="n">
        <v>2151800</v>
      </c>
      <c r="B145" s="4" t="s">
        <f>=HYPERLINK("https://winkel.vcm.sr/product/vcm-marva-moringa-15-theezakjes/", "VCM marva-moringa thee 15 zakjes")</f>
      </c>
      <c r="C145" s="4" t="s">
        <f>=HYPERLINK("https://winkel.vcm.sr/en/product/vcm-marva-moringa-15-theezakjes/", "VCM marva-moringa thee 15 bags")</f>
      </c>
      <c r="D145" s="4" t="n">
        <v>2.68</v>
      </c>
      <c r="E145" s="17" t="n">
        <v>0</v>
      </c>
      <c r="F145" s="4" t="inlineStr">
        <is>
          <t>sack</t>
        </is>
      </c>
      <c r="G145" s="4" t="s">
        <f>=ROUND(D145*E145,2)</f>
      </c>
    </row>
    <row collapsed="false" customFormat="false" customHeight="false" hidden="false" ht="12.1" outlineLevel="0" r="146">
      <c r="A146" s="3" t="n">
        <v>2151801</v>
      </c>
      <c r="B146" s="4" t="s">
        <f>=HYPERLINK("https://winkel.vcm.sr/product/vcm-zuurzak-15-theezakjes/", "VCM soursop thee 15 zakjes")</f>
      </c>
      <c r="C146" s="4" t="s">
        <f>=HYPERLINK("https://winkel.vcm.sr/en/product/vcm-zuurzak-15-theezakjes/", "VCM soursop thee 15 bags")</f>
      </c>
      <c r="D146" s="4" t="n">
        <v>2.68</v>
      </c>
      <c r="E146" s="17" t="n">
        <v>0</v>
      </c>
      <c r="F146" s="4" t="inlineStr">
        <is>
          <t>sack</t>
        </is>
      </c>
      <c r="G146" s="4" t="s">
        <f>=ROUND(D146*E146,2)</f>
      </c>
    </row>
    <row collapsed="false" customFormat="false" customHeight="false" hidden="false" ht="12.1" outlineLevel="0" r="147">
      <c r="A147" s="3" t="n">
        <v>2151802</v>
      </c>
      <c r="B147" s="4" t="s">
        <f>=HYPERLINK("https://winkel.vcm.sr/product/vcm-moringa-15-theezakjes/", "VCM morigna thee 15 zakjes")</f>
      </c>
      <c r="C147" s="4" t="s">
        <f>=HYPERLINK("https://winkel.vcm.sr/en/product/vcm-moringa-15-theezakjes/", "VCM morigna thee 15 bags")</f>
      </c>
      <c r="D147" s="4" t="n">
        <v>2.68</v>
      </c>
      <c r="E147" s="17" t="n">
        <v>0</v>
      </c>
      <c r="F147" s="4" t="inlineStr">
        <is>
          <t>sack</t>
        </is>
      </c>
      <c r="G147" s="4" t="s">
        <f>=ROUND(D147*E147,2)</f>
      </c>
    </row>
    <row collapsed="false" customFormat="false" customHeight="false" hidden="false" ht="12.1" outlineLevel="0" r="148">
      <c r="A148" s="3" t="n">
        <v>2151807</v>
      </c>
      <c r="B148" s="4" t="inlineStr">
        <is>
          <t>Gezoute boter 250 gram</t>
        </is>
      </c>
      <c r="C148" s="4" t="inlineStr">
        <is>
          <t>Salted butter 250 gram</t>
        </is>
      </c>
      <c r="D148" s="4" t="n">
        <v>3.89</v>
      </c>
      <c r="E148" s="17" t="n">
        <v>0</v>
      </c>
      <c r="F148" s="4" t="inlineStr">
        <is>
          <t>pack</t>
        </is>
      </c>
      <c r="G148" s="4" t="s">
        <f>=ROUND(D148*E148,2)</f>
      </c>
    </row>
    <row collapsed="false" customFormat="false" customHeight="false" hidden="false" ht="12.1" outlineLevel="0" r="149">
      <c r="A149" s="3" t="n">
        <v>2151919</v>
      </c>
      <c r="B149" s="4" t="inlineStr">
        <is>
          <t>Zeezout fijn 10 oz.</t>
        </is>
      </c>
      <c r="C149" s="4" t="inlineStr">
        <is>
          <t>Seasalt fine 10 oz.</t>
        </is>
      </c>
      <c r="D149" s="4" t="n">
        <v>3.16</v>
      </c>
      <c r="E149" s="17" t="n">
        <v>0</v>
      </c>
      <c r="F149" s="4" t="inlineStr">
        <is>
          <t>bottle</t>
        </is>
      </c>
      <c r="G149" s="4" t="s">
        <f>=ROUND(D149*E149,2)</f>
      </c>
    </row>
    <row collapsed="false" customFormat="false" customHeight="false" hidden="false" ht="12.1" outlineLevel="0" r="150">
      <c r="A150" s="3" t="n">
        <v>2151988</v>
      </c>
      <c r="B150" s="4" t="inlineStr">
        <is>
          <t>Fernandes Tesa Fesa 25gr.</t>
        </is>
      </c>
      <c r="C150" s="4" t="inlineStr">
        <is>
          <t>Fernandes cheese cookies tesa fesa 25gr.</t>
        </is>
      </c>
      <c r="D150" s="4" t="n">
        <v>0.48</v>
      </c>
      <c r="E150" s="17" t="n">
        <v>0</v>
      </c>
      <c r="F150" s="4" t="inlineStr">
        <is>
          <t>pack</t>
        </is>
      </c>
      <c r="G150" s="4" t="s">
        <f>=ROUND(D150*E150,2)</f>
      </c>
    </row>
    <row collapsed="false" customFormat="false" customHeight="false" hidden="false" ht="12.1" outlineLevel="0" r="151">
      <c r="A151" s="3" t="n">
        <v>2152010</v>
      </c>
      <c r="B151" s="4" t="inlineStr">
        <is>
          <t>Groene maiskorrels zoet 300 gram</t>
        </is>
      </c>
      <c r="C151" s="4" t="inlineStr">
        <is>
          <t>Green sweet mais 300 gram</t>
        </is>
      </c>
      <c r="D151" s="4" t="n">
        <v>2.08</v>
      </c>
      <c r="E151" s="17" t="n">
        <v>0</v>
      </c>
      <c r="F151" s="4" t="inlineStr">
        <is>
          <t>can</t>
        </is>
      </c>
      <c r="G151" s="4" t="s">
        <f>=ROUND(D151*E151,2)</f>
      </c>
    </row>
    <row collapsed="false" customFormat="false" customHeight="false" hidden="false" ht="12.1" outlineLevel="0" r="152">
      <c r="A152" s="3" t="n">
        <v>2152023</v>
      </c>
      <c r="B152" s="4" t="s">
        <f>=HYPERLINK("https://winkel.vcm.sr/product/vcm-aardappel-sambel/", "Aardappel sambel 125 gr,")</f>
      </c>
      <c r="C152" s="4" t="s">
        <f>=HYPERLINK("https://winkel.vcm.sr/en/product/vcm-aardappel-sambel/", "Potato Sambal 125 gr,")</f>
      </c>
      <c r="D152" s="4" t="n">
        <v>1.69</v>
      </c>
      <c r="E152" s="17" t="n">
        <v>0</v>
      </c>
      <c r="F152" s="4" t="inlineStr">
        <is>
          <t>container</t>
        </is>
      </c>
      <c r="G152" s="4" t="s">
        <f>=ROUND(D152*E152,2)</f>
      </c>
    </row>
    <row collapsed="false" customFormat="false" customHeight="false" hidden="false" ht="12.1" outlineLevel="0" r="153">
      <c r="A153" s="3" t="n">
        <v>2152024</v>
      </c>
      <c r="B153" s="4" t="s">
        <f>=HYPERLINK("https://winkel.vcm.sr/product/vcm-terie-sambal/", "Terie Sambel 125 gr,")</f>
      </c>
      <c r="C153" s="4" t="s">
        <f>=HYPERLINK("https://winkel.vcm.sr/en/product/vcm-terie-sambal/", "Terie Sambal 125 gr.")</f>
      </c>
      <c r="D153" s="4" t="n">
        <v>2.39</v>
      </c>
      <c r="E153" s="17" t="n">
        <v>0</v>
      </c>
      <c r="F153" s="4" t="inlineStr">
        <is>
          <t>container</t>
        </is>
      </c>
      <c r="G153" s="4" t="s">
        <f>=ROUND(D153*E153,2)</f>
      </c>
    </row>
    <row collapsed="false" customFormat="false" customHeight="false" hidden="false" ht="12.1" outlineLevel="0" r="154">
      <c r="A154" s="3" t="n">
        <v>2152052</v>
      </c>
      <c r="B154" s="4" t="inlineStr">
        <is>
          <t>Katwijk koffie 250gr.</t>
        </is>
      </c>
      <c r="C154" s="4" t="inlineStr">
        <is>
          <t>Katwijk ground coffee 250gr.</t>
        </is>
      </c>
      <c r="D154" s="4" t="n">
        <v>10.81</v>
      </c>
      <c r="E154" s="17" t="n">
        <v>0</v>
      </c>
      <c r="F154" s="4" t="inlineStr">
        <is>
          <t>pack</t>
        </is>
      </c>
      <c r="G154" s="4" t="s">
        <f>=ROUND(D154*E154,2)</f>
      </c>
    </row>
    <row collapsed="false" customFormat="false" customHeight="false" hidden="false" ht="12.1" outlineLevel="0" r="155">
      <c r="A155" s="3" t="n">
        <v>2152061</v>
      </c>
      <c r="B155" s="4" t="s">
        <f>=HYPERLINK("https://winkel.vcm.sr/product/vcm-geraspte-cassave/?attribute_gewicht=1+kg", "Geraspte gele cassave 1 kg.")</f>
      </c>
      <c r="C155" s="4" t="s">
        <f>=HYPERLINK("https://winkel.vcm.sr/en/product/vcm-geraspte-cassave/?attribute_gewicht=1+kg", "Grated yellow cassave 1 kg.")</f>
      </c>
      <c r="D155" s="4" t="n">
        <v>2.47</v>
      </c>
      <c r="E155" s="17" t="n">
        <v>0</v>
      </c>
      <c r="F155" s="4" t="inlineStr">
        <is>
          <t>pack</t>
        </is>
      </c>
      <c r="G155" s="4" t="s">
        <f>=ROUND(D155*E155,2)</f>
      </c>
    </row>
    <row collapsed="false" customFormat="false" customHeight="false" hidden="false" ht="12.1" outlineLevel="0" r="156">
      <c r="A156" s="3" t="n">
        <v>2152097</v>
      </c>
      <c r="B156" s="4" t="s">
        <f>=HYPERLINK("https://winkel.vcm.sr/product/vcm-bananen-chips-100-gram/", "Cassave chips 100 gram")</f>
      </c>
      <c r="C156" s="4" t="s">
        <f>=HYPERLINK("https://winkel.vcm.sr/en/product/vcm-bananen-chips-100-gram/", "Cassava chips 100 gram")</f>
      </c>
      <c r="D156" s="4" t="n">
        <v>1.18</v>
      </c>
      <c r="E156" s="17" t="n">
        <v>0</v>
      </c>
      <c r="F156" s="4" t="inlineStr">
        <is>
          <t>pack</t>
        </is>
      </c>
      <c r="G156" s="4" t="s">
        <f>=ROUND(D156*E156,2)</f>
      </c>
    </row>
    <row collapsed="false" customFormat="false" customHeight="false" hidden="false" ht="12.1" outlineLevel="0" r="157">
      <c r="A157" s="3" t="n">
        <v>2152194</v>
      </c>
      <c r="B157" s="4" t="s">
        <f>=HYPERLINK("https://winkel.vcm.sr/product/vcm-garnalen-sambal/", "Garnalen sambel 100 gr.")</f>
      </c>
      <c r="C157" s="4" t="s">
        <f>=HYPERLINK("https://winkel.vcm.sr/en/product/vcm-garnalen-sambal/", "Shrimp sambal 100 gr.")</f>
      </c>
      <c r="D157" s="4" t="n">
        <v>1.54</v>
      </c>
      <c r="E157" s="17" t="n">
        <v>0</v>
      </c>
      <c r="F157" s="4" t="inlineStr">
        <is>
          <t>container</t>
        </is>
      </c>
      <c r="G157" s="4" t="s">
        <f>=ROUND(D157*E157,2)</f>
      </c>
    </row>
    <row collapsed="false" customFormat="false" customHeight="false" hidden="false" ht="12.1" outlineLevel="0" r="158">
      <c r="A158" s="3" t="n">
        <v>2152277</v>
      </c>
      <c r="B158" s="4" t="s">
        <f>=HYPERLINK("https://winkel.vcm.sr/product/vcm-cassave-chips/", "Bananen chips 100 gram")</f>
      </c>
      <c r="C158" s="4" t="s">
        <f>=HYPERLINK("https://winkel.vcm.sr/en/product/vcm-cassave-chips/", "Banana chips 100 gram")</f>
      </c>
      <c r="D158" s="4" t="n">
        <v>1.35</v>
      </c>
      <c r="E158" s="17" t="n">
        <v>0</v>
      </c>
      <c r="F158" s="4" t="inlineStr">
        <is>
          <t>pack</t>
        </is>
      </c>
      <c r="G158" s="4" t="s">
        <f>=ROUND(D158*E158,2)</f>
      </c>
    </row>
    <row collapsed="false" customFormat="false" customHeight="false" hidden="false" ht="12.1" outlineLevel="0" r="159">
      <c r="A159" s="3" t="n">
        <v>2152467</v>
      </c>
      <c r="B159" s="4" t="inlineStr">
        <is>
          <t>Club social crackers 234 gram</t>
        </is>
      </c>
      <c r="C159" s="4" t="inlineStr">
        <is>
          <t>Club social crackers 234 gram</t>
        </is>
      </c>
      <c r="D159" s="4" t="n">
        <v>2.19</v>
      </c>
      <c r="E159" s="17" t="n">
        <v>0</v>
      </c>
      <c r="F159" s="4" t="inlineStr">
        <is>
          <t>pack</t>
        </is>
      </c>
      <c r="G159" s="4" t="s">
        <f>=ROUND(D159*E159,2)</f>
      </c>
    </row>
    <row collapsed="false" customFormat="false" customHeight="false" hidden="false" ht="12.1" outlineLevel="0" r="160">
      <c r="A160" s="3" t="n">
        <v>2152494</v>
      </c>
      <c r="B160" s="4" t="inlineStr">
        <is>
          <t>Perzik in blik 820 gram</t>
        </is>
      </c>
      <c r="C160" s="4" t="inlineStr">
        <is>
          <t>Cannes peaches 820 gram</t>
        </is>
      </c>
      <c r="D160" s="4" t="n">
        <v>3.51</v>
      </c>
      <c r="E160" s="17" t="n">
        <v>0</v>
      </c>
      <c r="F160" s="4" t="inlineStr">
        <is>
          <t>can</t>
        </is>
      </c>
      <c r="G160" s="4" t="s">
        <f>=ROUND(D160*E160,2)</f>
      </c>
    </row>
    <row collapsed="false" customFormat="false" customHeight="false" hidden="false" ht="12.1" outlineLevel="0" r="161">
      <c r="A161" s="3" t="n">
        <v>2152657</v>
      </c>
      <c r="B161" s="4" t="inlineStr">
        <is>
          <t>Broccoli 2.5kg</t>
        </is>
      </c>
      <c r="C161" s="4" t="inlineStr">
        <is>
          <t>Broccoli 2.5kg</t>
        </is>
      </c>
      <c r="D161" s="4" t="n">
        <v>7.02</v>
      </c>
      <c r="E161" s="17" t="n">
        <v>0</v>
      </c>
      <c r="F161" s="4" t="inlineStr">
        <is>
          <t>pack</t>
        </is>
      </c>
      <c r="G161" s="4" t="s">
        <f>=ROUND(D161*E161,2)</f>
      </c>
    </row>
    <row collapsed="false" customFormat="false" customHeight="false" hidden="false" ht="12.1" outlineLevel="0" r="162">
      <c r="A162" s="3" t="n">
        <v>2152669</v>
      </c>
      <c r="B162" s="4" t="inlineStr">
        <is>
          <t>Soda water 33 cl.</t>
        </is>
      </c>
      <c r="C162" s="4" t="inlineStr">
        <is>
          <t>Soda water 33 cl.</t>
        </is>
      </c>
      <c r="D162" s="4" t="n">
        <v>0.79</v>
      </c>
      <c r="E162" s="17" t="n">
        <v>0</v>
      </c>
      <c r="F162" s="4" t="inlineStr">
        <is>
          <t>can</t>
        </is>
      </c>
      <c r="G162" s="4" t="s">
        <f>=ROUND(D162*E162,2)</f>
      </c>
    </row>
    <row collapsed="false" customFormat="false" customHeight="false" hidden="false" ht="12.1" outlineLevel="0" r="163">
      <c r="A163" s="3" t="n">
        <v>2152674</v>
      </c>
      <c r="B163" s="4" t="inlineStr">
        <is>
          <t>Pringles buffalo ranch 168 gram</t>
        </is>
      </c>
      <c r="C163" s="4" t="inlineStr">
        <is>
          <t>Pringles buffalo ranch 168 gram</t>
        </is>
      </c>
      <c r="D163" s="4" t="n">
        <v>1.23</v>
      </c>
      <c r="E163" s="17" t="n">
        <v>0</v>
      </c>
      <c r="F163" s="4" t="inlineStr">
        <is>
          <t>piece</t>
        </is>
      </c>
      <c r="G163" s="4" t="s">
        <f>=ROUND(D163*E163,2)</f>
      </c>
    </row>
    <row collapsed="false" customFormat="false" customHeight="false" hidden="false" ht="12.1" outlineLevel="0" r="164">
      <c r="A164" s="3" t="n">
        <v>2152710</v>
      </c>
      <c r="B164" s="4" t="inlineStr">
        <is>
          <t>Pringles smoked cheddar 137 gram</t>
        </is>
      </c>
      <c r="C164" s="4" t="inlineStr">
        <is>
          <t>Pringles smoked cheddar 137 gram</t>
        </is>
      </c>
      <c r="D164" s="4" t="n">
        <v>1.66</v>
      </c>
      <c r="E164" s="17" t="n">
        <v>0</v>
      </c>
      <c r="F164" s="4" t="inlineStr">
        <is>
          <t>piece</t>
        </is>
      </c>
      <c r="G164" s="4" t="s">
        <f>=ROUND(D164*E164,2)</f>
      </c>
    </row>
    <row collapsed="false" customFormat="false" customHeight="false" hidden="false" ht="12.1" outlineLevel="0" r="165">
      <c r="A165" s="3" t="n">
        <v>2152711</v>
      </c>
      <c r="B165" s="4" t="inlineStr">
        <is>
          <t>Pringles fire roasted 137 gram</t>
        </is>
      </c>
      <c r="C165" s="4" t="inlineStr">
        <is>
          <t>Pringles fire roasted 137 gram</t>
        </is>
      </c>
      <c r="D165" s="4" t="n">
        <v>1.66</v>
      </c>
      <c r="E165" s="17" t="n">
        <v>0</v>
      </c>
      <c r="F165" s="4" t="inlineStr">
        <is>
          <t>piece</t>
        </is>
      </c>
      <c r="G165" s="4" t="s">
        <f>=ROUND(D165*E165,2)</f>
      </c>
    </row>
    <row collapsed="false" customFormat="false" customHeight="false" hidden="false" ht="12.1" outlineLevel="0" r="166">
      <c r="A166" s="3" t="n">
        <v>2152712</v>
      </c>
      <c r="B166" s="4" t="inlineStr">
        <is>
          <t>Pringles jalapeno crispy 137 gram</t>
        </is>
      </c>
      <c r="C166" s="4" t="inlineStr">
        <is>
          <t>Pringles jalapeno crispy 137 gram</t>
        </is>
      </c>
      <c r="D166" s="4" t="n">
        <v>1.66</v>
      </c>
      <c r="E166" s="17" t="n">
        <v>0</v>
      </c>
      <c r="F166" s="4" t="inlineStr">
        <is>
          <t>piece</t>
        </is>
      </c>
      <c r="G166" s="4" t="s">
        <f>=ROUND(D166*E166,2)</f>
      </c>
    </row>
    <row collapsed="false" customFormat="false" customHeight="false" hidden="false" ht="12.1" outlineLevel="0" r="167">
      <c r="A167" s="3" t="n">
        <v>2152821</v>
      </c>
      <c r="B167" s="4" t="inlineStr">
        <is>
          <t>Fruit cocktail 850 ml.</t>
        </is>
      </c>
      <c r="C167" s="4" t="inlineStr">
        <is>
          <t>Fruit cocktail 850 ml.</t>
        </is>
      </c>
      <c r="D167" s="4" t="n">
        <v>4.4</v>
      </c>
      <c r="E167" s="17" t="n">
        <v>0</v>
      </c>
      <c r="F167" s="4" t="inlineStr">
        <is>
          <t>can</t>
        </is>
      </c>
      <c r="G167" s="4" t="s">
        <f>=ROUND(D167*E167,2)</f>
      </c>
    </row>
    <row collapsed="false" customFormat="false" customHeight="false" hidden="false" ht="12.1" outlineLevel="0" r="168">
      <c r="A168" s="3" t="n">
        <v>21517301</v>
      </c>
      <c r="B168" s="4" t="inlineStr">
        <is>
          <t>Fernandes softdrink cherry 597 ml</t>
        </is>
      </c>
      <c r="C168" s="4" t="inlineStr">
        <is>
          <t>Fernandes softdrink cherry 597 ml</t>
        </is>
      </c>
      <c r="D168" s="4" t="n">
        <v>0.94</v>
      </c>
      <c r="E168" s="17" t="n">
        <v>0</v>
      </c>
      <c r="F168" s="4" t="inlineStr">
        <is>
          <t>bottle</t>
        </is>
      </c>
      <c r="G168" s="4" t="s">
        <f>=ROUND(D168*E168,2)</f>
      </c>
    </row>
    <row collapsed="false" customFormat="false" customHeight="false" hidden="false" ht="12.1" outlineLevel="0" r="169">
      <c r="A169" s="3" t="n">
        <v>21517302</v>
      </c>
      <c r="B169" s="4" t="inlineStr">
        <is>
          <t>Fernandes softdrink groen 597 ml</t>
        </is>
      </c>
      <c r="C169" s="4" t="inlineStr">
        <is>
          <t>Fernandes softdrink green punch 597 ml.</t>
        </is>
      </c>
      <c r="D169" s="4" t="n">
        <v>0.94</v>
      </c>
      <c r="E169" s="17" t="n">
        <v>0</v>
      </c>
      <c r="F169" s="4" t="inlineStr">
        <is>
          <t>bottle</t>
        </is>
      </c>
      <c r="G169" s="4" t="s">
        <f>=ROUND(D169*E169,2)</f>
      </c>
    </row>
    <row collapsed="false" customFormat="false" customHeight="false" hidden="false" ht="12.1" outlineLevel="0" r="170">
      <c r="A170" s="3" t="n">
        <v>21519461</v>
      </c>
      <c r="B170" s="4" t="s">
        <f>=HYPERLINK("https://winkel.vcm.sr/product/deep-frozen-cassava/", "VCM Cassave blokjes 453 gr.")</f>
      </c>
      <c r="C170" s="4" t="s">
        <f>=HYPERLINK("https://winkel.vcm.sr/en/product/deep-frozen-cassava/", "VCM Cassave blocks 453 gr.")</f>
      </c>
      <c r="D170" s="4" t="n">
        <v>1.43</v>
      </c>
      <c r="E170" s="17" t="n">
        <v>0</v>
      </c>
      <c r="F170" s="4" t="inlineStr">
        <is>
          <t>pack</t>
        </is>
      </c>
      <c r="G170" s="4" t="s">
        <f>=ROUND(D170*E170,2)</f>
      </c>
    </row>
    <row collapsed="false" customFormat="false" customHeight="false" hidden="false" ht="12.1" outlineLevel="0" r="171">
      <c r="A171" s="3" t="n">
        <v>21519462</v>
      </c>
      <c r="B171" s="4" t="s">
        <f>=HYPERLINK("https://winkel.vcm.sr/product/frozen-cooked-and-pre-fried-cassava/", "VCM Cassave voorgekookt 453 gr.")</f>
      </c>
      <c r="C171" s="4" t="s">
        <f>=HYPERLINK("https://winkel.vcm.sr/en/product/frozen-cooked-and-pre-fried-cassava/", "VCM Cassave precoocked 453 gr.")</f>
      </c>
      <c r="D171" s="4" t="n">
        <v>2.3</v>
      </c>
      <c r="E171" s="17" t="n">
        <v>0</v>
      </c>
      <c r="F171" s="4" t="inlineStr">
        <is>
          <t>pack</t>
        </is>
      </c>
      <c r="G171" s="4" t="s">
        <f>=ROUND(D171*E171,2)</f>
      </c>
    </row>
    <row collapsed="false" customFormat="false" customHeight="false" hidden="false" ht="12.1" outlineLevel="0" r="172">
      <c r="A172" s="3"/>
      <c r="B172" s="4"/>
      <c r="C172" s="4"/>
      <c r="D172" s="4"/>
      <c r="E172" s="4"/>
      <c r="F172" s="9" t="inlineStr">
        <is>
          <t>Subtotal:</t>
        </is>
      </c>
      <c r="G172" s="9" t="s">
        <f>=SUM(G72:G171)</f>
      </c>
    </row>
    <row collapsed="false" customFormat="false" customHeight="false" hidden="false" ht="12.1" outlineLevel="0" r="173">
      <c r="A173" s="1" t="inlineStr">
        <is>
          <t> </t>
        </is>
      </c>
      <c r="B173" s="0" t="inlineStr">
        <is>
          <t> </t>
        </is>
      </c>
    </row>
    <row collapsed="false" customFormat="false" customHeight="false" hidden="false" ht="12.1" outlineLevel="0" r="174">
      <c r="A174" s="15"/>
      <c r="B174" s="16" t="inlineStr">
        <is>
          <t>Kaas</t>
        </is>
      </c>
      <c r="C174" s="16" t="inlineStr">
        <is>
          <t>Cheese</t>
        </is>
      </c>
    </row>
    <row collapsed="false" customFormat="false" customHeight="false" hidden="false" ht="12.1" outlineLevel="0" r="175">
      <c r="A175" s="3" t="n">
        <v>216013</v>
      </c>
      <c r="B175" s="4" t="s">
        <f>=HYPERLINK("https://winkel.vcm.sr/product/gesneden-kaas/?attribute_kaas=jonge+kaas", "Jonge kaas gesneden")</f>
      </c>
      <c r="C175" s="4" t="s">
        <f>=HYPERLINK("https://winkel.vcm.sr/en/product/gesneden-kaas/?attribute_kaas=jonge+kaas", "Gouda cheese young sliced")</f>
      </c>
      <c r="D175" s="4" t="n">
        <v>13.62</v>
      </c>
      <c r="E175" s="17" t="n">
        <v>0</v>
      </c>
      <c r="F175" s="4" t="inlineStr">
        <is>
          <t>kg</t>
        </is>
      </c>
      <c r="G175" s="4" t="s">
        <f>=ROUND(D175*E175,2)</f>
      </c>
    </row>
    <row collapsed="false" customFormat="false" customHeight="false" hidden="false" ht="12.1" outlineLevel="0" r="176">
      <c r="A176" s="3" t="n">
        <v>216014</v>
      </c>
      <c r="B176" s="4" t="inlineStr">
        <is>
          <t>Jonge kaas </t>
        </is>
      </c>
      <c r="C176" s="4" t="inlineStr">
        <is>
          <t>Goude cheese young  </t>
        </is>
      </c>
      <c r="D176" s="4" t="n">
        <v>13.34</v>
      </c>
      <c r="E176" s="17" t="n">
        <v>0</v>
      </c>
      <c r="F176" s="4" t="inlineStr">
        <is>
          <t>kg</t>
        </is>
      </c>
      <c r="G176" s="4" t="s">
        <f>=ROUND(D176*E176,2)</f>
      </c>
    </row>
    <row collapsed="false" customFormat="false" customHeight="false" hidden="false" ht="12.1" outlineLevel="0" r="177">
      <c r="A177" s="3" t="n">
        <v>216019</v>
      </c>
      <c r="B177" s="4" t="s">
        <f>=HYPERLINK("https://winkel.vcm.sr/product/gesneden-kaas/?attribute_kaas=komijne+kaas", "Komijne kaas gesneden")</f>
      </c>
      <c r="C177" s="4" t="s">
        <f>=HYPERLINK("https://winkel.vcm.sr/en/product/gesneden-kaas/?attribute_kaas=komijne+kaas", "Cumin cheese sliced")</f>
      </c>
      <c r="D177" s="4" t="n">
        <v>20.86</v>
      </c>
      <c r="E177" s="17" t="n">
        <v>0</v>
      </c>
      <c r="F177" s="4" t="inlineStr">
        <is>
          <t>kg</t>
        </is>
      </c>
      <c r="G177" s="4" t="s">
        <f>=ROUND(D177*E177,2)</f>
      </c>
    </row>
    <row collapsed="false" customFormat="false" customHeight="false" hidden="false" ht="12.1" outlineLevel="0" r="178">
      <c r="A178" s="3" t="n">
        <v>216021</v>
      </c>
      <c r="B178" s="4" t="inlineStr">
        <is>
          <t>Jonge kaas 48+</t>
        </is>
      </c>
      <c r="C178" s="4" t="inlineStr">
        <is>
          <t>Gouda cheese 48+</t>
        </is>
      </c>
      <c r="D178" s="4" t="n">
        <v>9.95</v>
      </c>
      <c r="E178" s="17" t="n">
        <v>0</v>
      </c>
      <c r="F178" s="4" t="inlineStr">
        <is>
          <t>kg</t>
        </is>
      </c>
      <c r="G178" s="4" t="s">
        <f>=ROUND(D178*E178,2)</f>
      </c>
    </row>
    <row collapsed="false" customFormat="false" customHeight="false" hidden="false" ht="12.1" outlineLevel="0" r="179">
      <c r="A179" s="3" t="n">
        <v>216185</v>
      </c>
      <c r="B179" s="4" t="inlineStr">
        <is>
          <t>Belegen kaas 48+ (pak)</t>
        </is>
      </c>
      <c r="C179" s="4" t="inlineStr">
        <is>
          <t>Gouda cheese matured 48+ (pack)</t>
        </is>
      </c>
      <c r="D179" s="4" t="n">
        <v>3.09</v>
      </c>
      <c r="E179" s="17" t="n">
        <v>0</v>
      </c>
      <c r="F179" s="4" t="inlineStr">
        <is>
          <t>pack</t>
        </is>
      </c>
      <c r="G179" s="4" t="s">
        <f>=ROUND(D179*E179,2)</f>
      </c>
    </row>
    <row collapsed="false" customFormat="false" customHeight="false" hidden="false" ht="12.1" outlineLevel="0" r="180">
      <c r="A180" s="3" t="n">
        <v>216188</v>
      </c>
      <c r="B180" s="4" t="inlineStr">
        <is>
          <t>Mozzarella kaas 40+</t>
        </is>
      </c>
      <c r="C180" s="4" t="inlineStr">
        <is>
          <t>Mozzarella cheese</t>
        </is>
      </c>
      <c r="D180" s="4" t="n">
        <v>14.83</v>
      </c>
      <c r="E180" s="17" t="n">
        <v>0</v>
      </c>
      <c r="F180" s="4" t="inlineStr">
        <is>
          <t>kg</t>
        </is>
      </c>
      <c r="G180" s="4" t="s">
        <f>=ROUND(D180*E180,2)</f>
      </c>
    </row>
    <row collapsed="false" customFormat="false" customHeight="false" hidden="false" ht="12.1" outlineLevel="0" r="181">
      <c r="A181" s="3" t="n">
        <v>216189</v>
      </c>
      <c r="B181" s="4" t="inlineStr">
        <is>
          <t>Oude kaas</t>
        </is>
      </c>
      <c r="C181" s="4" t="inlineStr">
        <is>
          <t>Gouda cheese old</t>
        </is>
      </c>
      <c r="D181" s="4" t="n">
        <v>3.58</v>
      </c>
      <c r="E181" s="17" t="n">
        <v>0</v>
      </c>
      <c r="F181" s="4" t="inlineStr">
        <is>
          <t>kg</t>
        </is>
      </c>
      <c r="G181" s="4" t="s">
        <f>=ROUND(D181*E181,2)</f>
      </c>
    </row>
    <row collapsed="false" customFormat="false" customHeight="false" hidden="false" ht="12.1" outlineLevel="0" r="182">
      <c r="A182" s="3"/>
      <c r="B182" s="4"/>
      <c r="C182" s="4"/>
      <c r="D182" s="4"/>
      <c r="E182" s="4"/>
      <c r="F182" s="9" t="inlineStr">
        <is>
          <t>Subtotal:</t>
        </is>
      </c>
      <c r="G182" s="9" t="s">
        <f>=SUM(G175:G181)</f>
      </c>
    </row>
    <row collapsed="false" customFormat="false" customHeight="false" hidden="false" ht="12.1" outlineLevel="0" r="183">
      <c r="A183" s="1" t="inlineStr">
        <is>
          <t> </t>
        </is>
      </c>
      <c r="B183" s="0" t="inlineStr">
        <is>
          <t> </t>
        </is>
      </c>
    </row>
    <row collapsed="false" customFormat="false" customHeight="false" hidden="false" ht="12.1" outlineLevel="0" r="184">
      <c r="A184" s="15"/>
      <c r="B184" s="16" t="inlineStr">
        <is>
          <t>Vis</t>
        </is>
      </c>
      <c r="C184" s="16" t="inlineStr">
        <is>
          <t>Fish</t>
        </is>
      </c>
    </row>
    <row collapsed="false" customFormat="false" customHeight="false" hidden="false" ht="12.1" outlineLevel="0" r="185">
      <c r="A185" s="3" t="n">
        <v>219065</v>
      </c>
      <c r="B185" s="4" t="inlineStr">
        <is>
          <t>Gezouten kandra groot manb</t>
        </is>
      </c>
      <c r="C185" s="4" t="inlineStr">
        <is>
          <t>Salted kandra </t>
        </is>
      </c>
      <c r="D185" s="4" t="n">
        <v>2.27</v>
      </c>
      <c r="E185" s="17" t="n">
        <v>0</v>
      </c>
      <c r="F185" s="4" t="inlineStr">
        <is>
          <t>pack</t>
        </is>
      </c>
      <c r="G185" s="4" t="s">
        <f>=ROUND(D185*E185,2)</f>
      </c>
    </row>
    <row collapsed="false" customFormat="false" customHeight="false" hidden="false" ht="12.1" outlineLevel="0" r="186">
      <c r="A186" s="3" t="n">
        <v>219095</v>
      </c>
      <c r="B186" s="4" t="inlineStr">
        <is>
          <t>Bokking</t>
        </is>
      </c>
      <c r="C186" s="4" t="inlineStr">
        <is>
          <t>Buckling </t>
        </is>
      </c>
      <c r="D186" s="4" t="n">
        <v>13.65</v>
      </c>
      <c r="E186" s="17" t="n">
        <v>0</v>
      </c>
      <c r="F186" s="4" t="inlineStr">
        <is>
          <t>kg</t>
        </is>
      </c>
      <c r="G186" s="4" t="s">
        <f>=ROUND(D186*E186,2)</f>
      </c>
    </row>
    <row collapsed="false" customFormat="false" customHeight="false" hidden="false" ht="12.1" outlineLevel="0" r="187">
      <c r="A187" s="3" t="n">
        <v>219119</v>
      </c>
      <c r="B187" s="4" t="inlineStr">
        <is>
          <t>Botervis</t>
        </is>
      </c>
      <c r="C187" s="4" t="inlineStr">
        <is>
          <t>Butterfish </t>
        </is>
      </c>
      <c r="D187" s="4" t="n">
        <v>6.69</v>
      </c>
      <c r="E187" s="17" t="n">
        <v>0</v>
      </c>
      <c r="F187" s="4" t="inlineStr">
        <is>
          <t>pack</t>
        </is>
      </c>
      <c r="G187" s="4" t="s">
        <f>=ROUND(D187*E187,2)</f>
      </c>
    </row>
    <row collapsed="false" customFormat="false" customHeight="false" hidden="false" ht="12.1" outlineLevel="0" r="188">
      <c r="A188" s="3" t="n">
        <v>219156</v>
      </c>
      <c r="B188" s="4" t="inlineStr">
        <is>
          <t>Verse vis om te bakken</t>
        </is>
      </c>
      <c r="C188" s="4" t="inlineStr">
        <is>
          <t>Fresh Fish for frying</t>
        </is>
      </c>
      <c r="D188" s="4" t="n">
        <v>4.92</v>
      </c>
      <c r="E188" s="17" t="n">
        <v>0</v>
      </c>
      <c r="F188" s="4" t="inlineStr">
        <is>
          <t>pack</t>
        </is>
      </c>
      <c r="G188" s="4" t="s">
        <f>=ROUND(D188*E188,2)</f>
      </c>
    </row>
    <row collapsed="false" customFormat="false" customHeight="false" hidden="false" ht="12.1" outlineLevel="0" r="189">
      <c r="A189" s="3" t="n">
        <v>219170</v>
      </c>
      <c r="B189" s="4" t="inlineStr">
        <is>
          <t>Haring</t>
        </is>
      </c>
      <c r="C189" s="4" t="inlineStr">
        <is>
          <t>Herring</t>
        </is>
      </c>
      <c r="D189" s="4" t="n">
        <v>8.37</v>
      </c>
      <c r="E189" s="17" t="n">
        <v>0</v>
      </c>
      <c r="F189" s="4" t="inlineStr">
        <is>
          <t>kg</t>
        </is>
      </c>
      <c r="G189" s="4" t="s">
        <f>=ROUND(D189*E189,2)</f>
      </c>
    </row>
    <row collapsed="false" customFormat="false" customHeight="false" hidden="false" ht="12.1" outlineLevel="0" r="190">
      <c r="A190" s="3" t="n">
        <v>219233</v>
      </c>
      <c r="B190" s="4" t="inlineStr">
        <is>
          <t>Bevroren seafood mix</t>
        </is>
      </c>
      <c r="C190" s="4" t="inlineStr">
        <is>
          <t>Mixed Seafood Frozen</t>
        </is>
      </c>
      <c r="D190" s="4" t="n">
        <v>4.92</v>
      </c>
      <c r="E190" s="17" t="n">
        <v>0</v>
      </c>
      <c r="F190" s="4" t="inlineStr">
        <is>
          <t>pack</t>
        </is>
      </c>
      <c r="G190" s="4" t="s">
        <f>=ROUND(D190*E190,2)</f>
      </c>
    </row>
    <row collapsed="false" customFormat="false" customHeight="false" hidden="false" ht="12.1" outlineLevel="0" r="191">
      <c r="A191" s="3" t="n">
        <v>219234</v>
      </c>
      <c r="B191" s="4" t="inlineStr">
        <is>
          <t>Bevroren vis fillets</t>
        </is>
      </c>
      <c r="C191" s="4" t="inlineStr">
        <is>
          <t>Frozen Fish Fillets</t>
        </is>
      </c>
      <c r="D191" s="4" t="n">
        <v>10.25</v>
      </c>
      <c r="E191" s="17" t="n">
        <v>0</v>
      </c>
      <c r="F191" s="4" t="inlineStr">
        <is>
          <t>pack</t>
        </is>
      </c>
      <c r="G191" s="4" t="s">
        <f>=ROUND(D191*E191,2)</f>
      </c>
    </row>
    <row collapsed="false" customFormat="false" customHeight="false" hidden="false" ht="12.1" outlineLevel="0" r="192">
      <c r="A192" s="3" t="n">
        <v>219244</v>
      </c>
      <c r="B192" s="4" t="inlineStr">
        <is>
          <t>Inktvis 500gr.</t>
        </is>
      </c>
      <c r="C192" s="4" t="inlineStr">
        <is>
          <t>Squid 500gr.</t>
        </is>
      </c>
      <c r="D192" s="4" t="n">
        <v>9.83</v>
      </c>
      <c r="E192" s="17" t="n">
        <v>0</v>
      </c>
      <c r="F192" s="4" t="inlineStr">
        <is>
          <t>pack</t>
        </is>
      </c>
      <c r="G192" s="4" t="s">
        <f>=ROUND(D192*E192,2)</f>
      </c>
    </row>
    <row collapsed="false" customFormat="false" customHeight="false" hidden="false" ht="12.1" outlineLevel="0" r="193">
      <c r="A193" s="3" t="n">
        <v>222049</v>
      </c>
      <c r="B193" s="4" t="inlineStr">
        <is>
          <t>Bevroren Garnalen</t>
        </is>
      </c>
      <c r="C193" s="4" t="inlineStr">
        <is>
          <t>Frozen Shrimps</t>
        </is>
      </c>
      <c r="D193" s="4" t="n">
        <v>22.82</v>
      </c>
      <c r="E193" s="17" t="n">
        <v>0</v>
      </c>
      <c r="F193" s="4" t="inlineStr">
        <is>
          <t>pack</t>
        </is>
      </c>
      <c r="G193" s="4" t="s">
        <f>=ROUND(D193*E193,2)</f>
      </c>
    </row>
    <row collapsed="false" customFormat="false" customHeight="false" hidden="false" ht="12.1" outlineLevel="0" r="194">
      <c r="A194" s="3"/>
      <c r="B194" s="4"/>
      <c r="C194" s="4"/>
      <c r="D194" s="4"/>
      <c r="E194" s="4"/>
      <c r="F194" s="9" t="inlineStr">
        <is>
          <t>Subtotal:</t>
        </is>
      </c>
      <c r="G194" s="9" t="s">
        <f>=SUM(G185:G193)</f>
      </c>
    </row>
    <row collapsed="false" customFormat="false" customHeight="false" hidden="false" ht="12.1" outlineLevel="0" r="195">
      <c r="A195" s="1" t="inlineStr">
        <is>
          <t> </t>
        </is>
      </c>
      <c r="B195" s="0" t="inlineStr">
        <is>
          <t> </t>
        </is>
      </c>
    </row>
    <row collapsed="false" customFormat="false" customHeight="false" hidden="false" ht="12.1" outlineLevel="0" r="196">
      <c r="A196" s="15"/>
      <c r="B196" s="16" t="inlineStr">
        <is>
          <t>Groente en fruit</t>
        </is>
      </c>
      <c r="C196" s="16" t="inlineStr">
        <is>
          <t>Fruit and vegetables</t>
        </is>
      </c>
    </row>
    <row collapsed="false" customFormat="false" customHeight="false" hidden="false" ht="12.1" outlineLevel="0" r="197">
      <c r="A197" s="3" t="n">
        <v>225013</v>
      </c>
      <c r="B197" s="4" t="inlineStr">
        <is>
          <t>Peper</t>
        </is>
      </c>
      <c r="C197" s="4" t="inlineStr">
        <is>
          <t>Peppers</t>
        </is>
      </c>
      <c r="D197" s="4" t="n">
        <v>2.81</v>
      </c>
      <c r="E197" s="17" t="n">
        <v>0</v>
      </c>
      <c r="F197" s="4" t="inlineStr">
        <is>
          <t>pack</t>
        </is>
      </c>
      <c r="G197" s="4" t="s">
        <f>=ROUND(D197*E197,2)</f>
      </c>
    </row>
    <row collapsed="false" customFormat="false" customHeight="false" hidden="false" ht="12.1" outlineLevel="0" r="198">
      <c r="A198" s="3" t="n">
        <v>225014</v>
      </c>
      <c r="B198" s="4" t="s">
        <f>=HYPERLINK("https://winkel.vcm.sr/product/groenten-en-fruit/?attribute_soorten=Paprika", "paprika")</f>
      </c>
      <c r="C198" s="4" t="s">
        <f>=HYPERLINK("https://winkel.vcm.sr/en/product/groenten-en-fruit/?attribute_soorten=Paprika", "Paprika Red/green")</f>
      </c>
      <c r="D198" s="4" t="n">
        <v>9.83</v>
      </c>
      <c r="E198" s="17" t="n">
        <v>0</v>
      </c>
      <c r="F198" s="4" t="inlineStr">
        <is>
          <t>kg</t>
        </is>
      </c>
      <c r="G198" s="4" t="s">
        <f>=ROUND(D198*E198,2)</f>
      </c>
    </row>
    <row collapsed="false" customFormat="false" customHeight="false" hidden="false" ht="12.1" outlineLevel="0" r="199">
      <c r="A199" s="3" t="n">
        <v>225017</v>
      </c>
      <c r="B199" s="4" t="inlineStr">
        <is>
          <t>Pompoen</t>
        </is>
      </c>
      <c r="C199" s="4" t="inlineStr">
        <is>
          <t>Pumpkin</t>
        </is>
      </c>
      <c r="D199" s="4" t="n">
        <v>1.76</v>
      </c>
      <c r="E199" s="17" t="n">
        <v>0</v>
      </c>
      <c r="F199" s="4" t="inlineStr">
        <is>
          <t>kg</t>
        </is>
      </c>
      <c r="G199" s="4" t="s">
        <f>=ROUND(D199*E199,2)</f>
      </c>
    </row>
    <row collapsed="false" customFormat="false" customHeight="false" hidden="false" ht="12.1" outlineLevel="0" r="200">
      <c r="A200" s="3" t="n">
        <v>225018</v>
      </c>
      <c r="B200" s="4" t="inlineStr">
        <is>
          <t>Zoete patat</t>
        </is>
      </c>
      <c r="C200" s="4" t="inlineStr">
        <is>
          <t>Sweet Potato</t>
        </is>
      </c>
      <c r="D200" s="4" t="n">
        <v>0.98</v>
      </c>
      <c r="E200" s="17" t="n">
        <v>0</v>
      </c>
      <c r="F200" s="4" t="inlineStr">
        <is>
          <t>kg</t>
        </is>
      </c>
      <c r="G200" s="4" t="s">
        <f>=ROUND(D200*E200,2)</f>
      </c>
    </row>
    <row collapsed="false" customFormat="false" customHeight="false" hidden="false" ht="12.1" outlineLevel="0" r="201">
      <c r="A201" s="3" t="n">
        <v>225020</v>
      </c>
      <c r="B201" s="4" t="s">
        <f>=HYPERLINK("https://winkel.vcm.sr/product/groenten-en-fruit/?attribute_soorten=Bananen", "Bananen (groen)")</f>
      </c>
      <c r="C201" s="4" t="s">
        <f>=HYPERLINK("https://winkel.vcm.sr/en/product/groenten-en-fruit/?attribute_soorten=Bananen", "Green plantain")</f>
      </c>
      <c r="D201" s="4" t="n">
        <v>3.5</v>
      </c>
      <c r="E201" s="17" t="n">
        <v>0</v>
      </c>
      <c r="F201" s="4" t="inlineStr">
        <is>
          <t>kg</t>
        </is>
      </c>
      <c r="G201" s="4" t="s">
        <f>=ROUND(D201*E201,2)</f>
      </c>
    </row>
    <row collapsed="false" customFormat="false" customHeight="false" hidden="false" ht="12.1" outlineLevel="0" r="202">
      <c r="A202" s="3" t="n">
        <v>225021</v>
      </c>
      <c r="B202" s="4" t="inlineStr">
        <is>
          <t>Chinese tayer</t>
        </is>
      </c>
      <c r="C202" s="4" t="inlineStr">
        <is>
          <t>Arum</t>
        </is>
      </c>
      <c r="D202" s="4" t="n">
        <v>3.37</v>
      </c>
      <c r="E202" s="17" t="n">
        <v>0</v>
      </c>
      <c r="F202" s="4" t="inlineStr">
        <is>
          <t>pack</t>
        </is>
      </c>
      <c r="G202" s="4" t="s">
        <f>=ROUND(D202*E202,2)</f>
      </c>
    </row>
    <row collapsed="false" customFormat="false" customHeight="false" hidden="false" ht="12.1" outlineLevel="0" r="203">
      <c r="A203" s="3" t="n">
        <v>225022</v>
      </c>
      <c r="B203" s="4" t="s">
        <f>=HYPERLINK("https://winkel.vcm.sr/product/groenten-en-fruit/?attribute_soorten=Tjapar+fijn", "Tjapar fijn")</f>
      </c>
      <c r="C203" s="4" t="s">
        <f>=HYPERLINK("https://winkel.vcm.sr/en/product/groenten-en-fruit/?attribute_soorten=Tjapar+fijn", "Bean Sprout")</f>
      </c>
      <c r="D203" s="4" t="n">
        <v>0.77</v>
      </c>
      <c r="E203" s="17" t="n">
        <v>0</v>
      </c>
      <c r="F203" s="4" t="inlineStr">
        <is>
          <t>pack</t>
        </is>
      </c>
      <c r="G203" s="4" t="s">
        <f>=ROUND(D203*E203,2)</f>
      </c>
    </row>
    <row collapsed="false" customFormat="false" customHeight="false" hidden="false" ht="12.1" outlineLevel="0" r="204">
      <c r="A204" s="3" t="n">
        <v>225045</v>
      </c>
      <c r="B204" s="4" t="inlineStr">
        <is>
          <t>Ijsberg sla</t>
        </is>
      </c>
      <c r="C204" s="4" t="inlineStr">
        <is>
          <t>Lettuce</t>
        </is>
      </c>
      <c r="D204" s="4" t="n">
        <v>6.88</v>
      </c>
      <c r="E204" s="17" t="n">
        <v>0</v>
      </c>
      <c r="F204" s="4" t="inlineStr">
        <is>
          <t>kg</t>
        </is>
      </c>
      <c r="G204" s="4" t="s">
        <f>=ROUND(D204*E204,2)</f>
      </c>
    </row>
    <row collapsed="false" customFormat="false" customHeight="false" hidden="false" ht="12.1" outlineLevel="0" r="205">
      <c r="A205" s="3" t="n">
        <v>225048</v>
      </c>
      <c r="B205" s="4" t="s">
        <f>=HYPERLINK("https://winkel.vcm.sr/product/groenten-en-fruit/?attribute_soorten=Buitenlandse+kool", "Buitenlande kool")</f>
      </c>
      <c r="C205" s="4" t="s">
        <f>=HYPERLINK("https://winkel.vcm.sr/en/product/groenten-en-fruit/?attribute_soorten=Buitenlandse+kool", "Cabbage")</f>
      </c>
      <c r="D205" s="4" t="n">
        <v>3.93</v>
      </c>
      <c r="E205" s="17" t="n">
        <v>0</v>
      </c>
      <c r="F205" s="4" t="inlineStr">
        <is>
          <t>kg</t>
        </is>
      </c>
      <c r="G205" s="4" t="s">
        <f>=ROUND(D205*E205,2)</f>
      </c>
    </row>
    <row collapsed="false" customFormat="false" customHeight="false" hidden="false" ht="12.1" outlineLevel="0" r="206">
      <c r="A206" s="3" t="n">
        <v>225056</v>
      </c>
      <c r="B206" s="4" t="s">
        <f>=HYPERLINK("https://winkel.vcm.sr/product/groenten-en-fruit/?attribute_soorten=Gember", "Komkommer")</f>
      </c>
      <c r="C206" s="4" t="s">
        <f>=HYPERLINK("https://winkel.vcm.sr/en/product/groenten-en-fruit/?attribute_soorten=Gember", "Cucumber")</f>
      </c>
      <c r="D206" s="4" t="n">
        <v>0.7</v>
      </c>
      <c r="E206" s="17" t="n">
        <v>0</v>
      </c>
      <c r="F206" s="4" t="inlineStr">
        <is>
          <t>piece</t>
        </is>
      </c>
      <c r="G206" s="4" t="s">
        <f>=ROUND(D206*E206,2)</f>
      </c>
    </row>
    <row collapsed="false" customFormat="false" customHeight="false" hidden="false" ht="12.1" outlineLevel="0" r="207">
      <c r="A207" s="3" t="n">
        <v>225076</v>
      </c>
      <c r="B207" s="4" t="inlineStr">
        <is>
          <t>Advocaat</t>
        </is>
      </c>
      <c r="C207" s="4" t="inlineStr">
        <is>
          <t>Avocado</t>
        </is>
      </c>
      <c r="D207" s="4" t="n">
        <v>4.92</v>
      </c>
      <c r="E207" s="17" t="n">
        <v>0</v>
      </c>
      <c r="F207" s="4" t="inlineStr">
        <is>
          <t>kg</t>
        </is>
      </c>
      <c r="G207" s="4" t="s">
        <f>=ROUND(D207*E207,2)</f>
      </c>
    </row>
    <row collapsed="false" customFormat="false" customHeight="false" hidden="false" ht="12.1" outlineLevel="0" r="208">
      <c r="A208" s="3" t="n">
        <v>225079</v>
      </c>
      <c r="B208" s="4" t="inlineStr">
        <is>
          <t>Wortelen 2,27 kg.</t>
        </is>
      </c>
      <c r="C208" s="4" t="inlineStr">
        <is>
          <t>Carrots 5 lbs</t>
        </is>
      </c>
      <c r="D208" s="4" t="n">
        <v>8.43</v>
      </c>
      <c r="E208" s="17" t="n">
        <v>0</v>
      </c>
      <c r="F208" s="4" t="inlineStr">
        <is>
          <t>pack</t>
        </is>
      </c>
      <c r="G208" s="4" t="s">
        <f>=ROUND(D208*E208,2)</f>
      </c>
    </row>
    <row collapsed="false" customFormat="false" customHeight="false" hidden="false" ht="12.1" outlineLevel="0" r="209">
      <c r="A209" s="3" t="n">
        <v>225084</v>
      </c>
      <c r="B209" s="4" t="inlineStr">
        <is>
          <t>Zoete patat paars</t>
        </is>
      </c>
      <c r="C209" s="4" t="inlineStr">
        <is>
          <t>Purple sweer potato</t>
        </is>
      </c>
      <c r="D209" s="4" t="n">
        <v>0.98</v>
      </c>
      <c r="E209" s="17" t="n">
        <v>0</v>
      </c>
      <c r="F209" s="4" t="inlineStr">
        <is>
          <t>pack</t>
        </is>
      </c>
      <c r="G209" s="4" t="s">
        <f>=ROUND(D209*E209,2)</f>
      </c>
    </row>
    <row collapsed="false" customFormat="false" customHeight="false" hidden="false" ht="12.1" outlineLevel="0" r="210">
      <c r="A210" s="3" t="n">
        <v>225087</v>
      </c>
      <c r="B210" s="4" t="inlineStr">
        <is>
          <t>Selderij</t>
        </is>
      </c>
      <c r="C210" s="4" t="inlineStr">
        <is>
          <t>Celery</t>
        </is>
      </c>
      <c r="D210" s="4" t="n">
        <v>5.34</v>
      </c>
      <c r="E210" s="17" t="n">
        <v>0</v>
      </c>
      <c r="F210" s="4" t="inlineStr">
        <is>
          <t>pack</t>
        </is>
      </c>
      <c r="G210" s="4" t="s">
        <f>=ROUND(D210*E210,2)</f>
      </c>
    </row>
    <row collapsed="false" customFormat="false" customHeight="false" hidden="false" ht="12.1" outlineLevel="0" r="211">
      <c r="A211" s="3" t="n">
        <v>225115</v>
      </c>
      <c r="B211" s="4" t="inlineStr">
        <is>
          <t>Prei</t>
        </is>
      </c>
      <c r="C211" s="4" t="inlineStr">
        <is>
          <t>Leek</t>
        </is>
      </c>
      <c r="D211" s="4" t="n">
        <v>5.17</v>
      </c>
      <c r="E211" s="17" t="n">
        <v>0</v>
      </c>
      <c r="F211" s="4" t="inlineStr">
        <is>
          <t>kg</t>
        </is>
      </c>
      <c r="G211" s="4" t="s">
        <f>=ROUND(D211*E211,2)</f>
      </c>
    </row>
    <row collapsed="false" customFormat="false" customHeight="false" hidden="false" ht="12.1" outlineLevel="0" r="212">
      <c r="A212" s="3" t="n">
        <v>225155</v>
      </c>
      <c r="B212" s="4" t="inlineStr">
        <is>
          <t>Boulanger</t>
        </is>
      </c>
      <c r="C212" s="4" t="inlineStr">
        <is>
          <t>Egg plant</t>
        </is>
      </c>
      <c r="D212" s="4" t="n">
        <v>0.56</v>
      </c>
      <c r="E212" s="17" t="n">
        <v>0</v>
      </c>
      <c r="F212" s="4" t="inlineStr">
        <is>
          <t>kg</t>
        </is>
      </c>
      <c r="G212" s="4" t="s">
        <f>=ROUND(D212*E212,2)</f>
      </c>
    </row>
    <row collapsed="false" customFormat="false" customHeight="false" hidden="false" ht="12.1" outlineLevel="0" r="213">
      <c r="A213" s="3" t="n">
        <v>225158</v>
      </c>
      <c r="B213" s="4" t="inlineStr">
        <is>
          <t>Tomaten</t>
        </is>
      </c>
      <c r="C213" s="4" t="inlineStr">
        <is>
          <t>Tomatoes</t>
        </is>
      </c>
      <c r="D213" s="4" t="n">
        <v>2.11</v>
      </c>
      <c r="E213" s="17" t="n">
        <v>0</v>
      </c>
      <c r="F213" s="4" t="inlineStr">
        <is>
          <t>kg</t>
        </is>
      </c>
      <c r="G213" s="4" t="s">
        <f>=ROUND(D213*E213,2)</f>
      </c>
    </row>
    <row collapsed="false" customFormat="false" customHeight="false" hidden="false" ht="12.1" outlineLevel="0" r="214">
      <c r="A214" s="3" t="n">
        <v>225160</v>
      </c>
      <c r="B214" s="4" t="inlineStr">
        <is>
          <t>Rode bieten</t>
        </is>
      </c>
      <c r="C214" s="4" t="inlineStr">
        <is>
          <t>Beetroot</t>
        </is>
      </c>
      <c r="D214" s="4" t="n">
        <v>7.02</v>
      </c>
      <c r="E214" s="17" t="n">
        <v>0</v>
      </c>
      <c r="F214" s="4" t="inlineStr">
        <is>
          <t>kg</t>
        </is>
      </c>
      <c r="G214" s="4" t="s">
        <f>=ROUND(D214*E214,2)</f>
      </c>
    </row>
    <row collapsed="false" customFormat="false" customHeight="false" hidden="false" ht="12.1" outlineLevel="0" r="215">
      <c r="A215" s="3" t="n">
        <v>225522</v>
      </c>
      <c r="B215" s="4" t="inlineStr">
        <is>
          <t>Lemmetje</t>
        </is>
      </c>
      <c r="C215" s="4" t="inlineStr">
        <is>
          <t>Lemon</t>
        </is>
      </c>
      <c r="D215" s="4" t="n">
        <v>0.49</v>
      </c>
      <c r="E215" s="17" t="n">
        <v>0</v>
      </c>
      <c r="F215" s="4" t="inlineStr">
        <is>
          <t>piece</t>
        </is>
      </c>
      <c r="G215" s="4" t="s">
        <f>=ROUND(D215*E215,2)</f>
      </c>
    </row>
    <row collapsed="false" customFormat="false" customHeight="false" hidden="false" ht="12.1" outlineLevel="0" r="216">
      <c r="A216" s="3" t="n">
        <v>225541</v>
      </c>
      <c r="B216" s="4" t="s">
        <f>=HYPERLINK("https://winkel.vcm.sr/product/groenten-en-fruit/?attribute_soorten=Appels+klein+%28rood%2Fgeel%29", "Appels")</f>
      </c>
      <c r="C216" s="4" t="s">
        <f>=HYPERLINK("https://winkel.vcm.sr/en/product/groenten-en-fruit/?attribute_soorten=Appels+klein+%28rood%2Fgeel%29", "Apples")</f>
      </c>
      <c r="D216" s="4" t="n">
        <v>0.54</v>
      </c>
      <c r="E216" s="17" t="n">
        <v>0</v>
      </c>
      <c r="F216" s="4" t="inlineStr">
        <is>
          <t>piece</t>
        </is>
      </c>
      <c r="G216" s="4" t="s">
        <f>=ROUND(D216*E216,2)</f>
      </c>
    </row>
    <row collapsed="false" customFormat="false" customHeight="false" hidden="false" ht="12.1" outlineLevel="0" r="217">
      <c r="A217" s="3" t="n">
        <v>225543</v>
      </c>
      <c r="B217" s="4" t="inlineStr">
        <is>
          <t>Sinasappel</t>
        </is>
      </c>
      <c r="C217" s="4" t="inlineStr">
        <is>
          <t>Oranges</t>
        </is>
      </c>
      <c r="D217" s="4" t="n">
        <v>1</v>
      </c>
      <c r="E217" s="17" t="n">
        <v>0</v>
      </c>
      <c r="F217" s="4" t="inlineStr">
        <is>
          <t>piece</t>
        </is>
      </c>
      <c r="G217" s="4" t="s">
        <f>=ROUND(D217*E217,2)</f>
      </c>
    </row>
    <row collapsed="false" customFormat="false" customHeight="false" hidden="false" ht="12.1" outlineLevel="0" r="218">
      <c r="A218" s="3" t="n">
        <v>225545</v>
      </c>
      <c r="B218" s="4" t="inlineStr">
        <is>
          <t>Bacove/banaan</t>
        </is>
      </c>
      <c r="C218" s="4" t="inlineStr">
        <is>
          <t>Banana</t>
        </is>
      </c>
      <c r="D218" s="4" t="n">
        <v>1.83</v>
      </c>
      <c r="E218" s="17" t="n">
        <v>0</v>
      </c>
      <c r="F218" s="4" t="inlineStr">
        <is>
          <t>kg</t>
        </is>
      </c>
      <c r="G218" s="4" t="s">
        <f>=ROUND(D218*E218,2)</f>
      </c>
    </row>
    <row collapsed="false" customFormat="false" customHeight="false" hidden="false" ht="12.1" outlineLevel="0" r="219">
      <c r="A219" s="3" t="n">
        <v>225624</v>
      </c>
      <c r="B219" s="4" t="s">
        <f>=HYPERLINK("https://winkel.vcm.sr/product/vcm-geraspte-kokos-2/?attribute_gewicht=1+kg", "Geraspte cocos 1 kg")</f>
      </c>
      <c r="C219" s="4" t="s">
        <f>=HYPERLINK("https://winkel.vcm.sr/en/product/vcm-geraspte-kokos-2/?attribute_gewicht=1+kg", "Grated cosos 1 kg")</f>
      </c>
      <c r="D219" s="4" t="n">
        <v>2.75</v>
      </c>
      <c r="E219" s="17" t="n">
        <v>0</v>
      </c>
      <c r="F219" s="4" t="inlineStr">
        <is>
          <t>kg</t>
        </is>
      </c>
      <c r="G219" s="4" t="s">
        <f>=ROUND(D219*E219,2)</f>
      </c>
    </row>
    <row collapsed="false" customFormat="false" customHeight="false" hidden="false" ht="12.1" outlineLevel="0" r="220">
      <c r="A220" s="3" t="n">
        <v>225634</v>
      </c>
      <c r="B220" s="4" t="inlineStr">
        <is>
          <t>Watermeloen</t>
        </is>
      </c>
      <c r="C220" s="4" t="inlineStr">
        <is>
          <t>Watermelon</t>
        </is>
      </c>
      <c r="D220" s="4" t="n">
        <v>0.84</v>
      </c>
      <c r="E220" s="17" t="n">
        <v>0</v>
      </c>
      <c r="F220" s="4" t="inlineStr">
        <is>
          <t>kg</t>
        </is>
      </c>
      <c r="G220" s="4" t="s">
        <f>=ROUND(D220*E220,2)</f>
      </c>
    </row>
    <row collapsed="false" customFormat="false" customHeight="false" hidden="false" ht="12.1" outlineLevel="0" r="221">
      <c r="A221" s="3" t="n">
        <v>225648</v>
      </c>
      <c r="B221" s="4" t="inlineStr">
        <is>
          <t>Papaja</t>
        </is>
      </c>
      <c r="C221" s="4" t="inlineStr">
        <is>
          <t>Papaya</t>
        </is>
      </c>
      <c r="D221" s="4" t="n">
        <v>7.02</v>
      </c>
      <c r="E221" s="17" t="n">
        <v>0</v>
      </c>
      <c r="F221" s="4" t="inlineStr">
        <is>
          <t>piece</t>
        </is>
      </c>
      <c r="G221" s="4" t="s">
        <f>=ROUND(D221*E221,2)</f>
      </c>
    </row>
    <row collapsed="false" customFormat="false" customHeight="false" hidden="false" ht="12.1" outlineLevel="0" r="222">
      <c r="A222" s="3" t="n">
        <v>225650</v>
      </c>
      <c r="B222" s="4" t="inlineStr">
        <is>
          <t>Ananas</t>
        </is>
      </c>
      <c r="C222" s="4" t="inlineStr">
        <is>
          <t>Pineapple</t>
        </is>
      </c>
      <c r="D222" s="4" t="n">
        <v>2.11</v>
      </c>
      <c r="E222" s="17" t="n">
        <v>0</v>
      </c>
      <c r="F222" s="4" t="inlineStr">
        <is>
          <t>piece</t>
        </is>
      </c>
      <c r="G222" s="4" t="s">
        <f>=ROUND(D222*E222,2)</f>
      </c>
    </row>
    <row collapsed="false" customFormat="false" customHeight="false" hidden="false" ht="12.1" outlineLevel="0" r="223">
      <c r="A223" s="3"/>
      <c r="B223" s="4"/>
      <c r="C223" s="4"/>
      <c r="D223" s="4"/>
      <c r="E223" s="4"/>
      <c r="F223" s="9" t="inlineStr">
        <is>
          <t>Subtotal:</t>
        </is>
      </c>
      <c r="G223" s="9" t="s">
        <f>=SUM(G197:G222)</f>
      </c>
    </row>
    <row collapsed="false" customFormat="false" customHeight="false" hidden="false" ht="12.1" outlineLevel="0" r="224">
      <c r="A224" s="1" t="inlineStr">
        <is>
          <t> </t>
        </is>
      </c>
      <c r="B224" s="0" t="inlineStr">
        <is>
          <t> </t>
        </is>
      </c>
    </row>
    <row collapsed="false" customFormat="false" customHeight="false" hidden="false" ht="12.1" outlineLevel="0" r="225">
      <c r="A225" s="15"/>
      <c r="B225" s="16" t="inlineStr">
        <is>
          <t>Brood</t>
        </is>
      </c>
      <c r="C225" s="16" t="inlineStr">
        <is>
          <t>Bread</t>
        </is>
      </c>
    </row>
    <row collapsed="false" customFormat="false" customHeight="false" hidden="false" ht="12.1" outlineLevel="0" r="226">
      <c r="A226" s="3" t="n">
        <v>226340</v>
      </c>
      <c r="B226" s="4" t="inlineStr">
        <is>
          <t>Sandwich brood wit</t>
        </is>
      </c>
      <c r="C226" s="4" t="inlineStr">
        <is>
          <t>Sandwich bread white</t>
        </is>
      </c>
      <c r="D226" s="4" t="n">
        <v>1.57</v>
      </c>
      <c r="E226" s="17" t="n">
        <v>0</v>
      </c>
      <c r="F226" s="4" t="inlineStr">
        <is>
          <t>pack</t>
        </is>
      </c>
      <c r="G226" s="4" t="s">
        <f>=ROUND(D226*E226,2)</f>
      </c>
    </row>
    <row collapsed="false" customFormat="false" customHeight="false" hidden="false" ht="12.1" outlineLevel="0" r="227">
      <c r="A227" s="3" t="n">
        <v>226341</v>
      </c>
      <c r="B227" s="4" t="inlineStr">
        <is>
          <t>Sandwich brood tarwe</t>
        </is>
      </c>
      <c r="C227" s="4" t="inlineStr">
        <is>
          <t>Sandwich bread wheat</t>
        </is>
      </c>
      <c r="D227" s="4" t="n">
        <v>1.64</v>
      </c>
      <c r="E227" s="17" t="n">
        <v>0</v>
      </c>
      <c r="F227" s="4" t="inlineStr">
        <is>
          <t>pack</t>
        </is>
      </c>
      <c r="G227" s="4" t="s">
        <f>=ROUND(D227*E227,2)</f>
      </c>
    </row>
    <row collapsed="false" customFormat="false" customHeight="false" hidden="false" ht="12.1" outlineLevel="0" r="228">
      <c r="A228" s="3"/>
      <c r="B228" s="4"/>
      <c r="C228" s="4"/>
      <c r="D228" s="4"/>
      <c r="E228" s="4"/>
      <c r="F228" s="9" t="inlineStr">
        <is>
          <t>Subtotal:</t>
        </is>
      </c>
      <c r="G228" s="9" t="s">
        <f>=SUM(G226:G227)</f>
      </c>
    </row>
    <row collapsed="false" customFormat="false" customHeight="false" hidden="false" ht="12.1" outlineLevel="0" r="229">
      <c r="A229" s="1" t="inlineStr">
        <is>
          <t> </t>
        </is>
      </c>
      <c r="B229" s="0" t="inlineStr">
        <is>
          <t> </t>
        </is>
      </c>
    </row>
    <row collapsed="false" customFormat="false" customHeight="false" hidden="false" ht="12.1" outlineLevel="0" r="230">
      <c r="A230" s="15"/>
      <c r="B230" s="16" t="inlineStr">
        <is>
          <t>Huishoud en schoonmaak artikelen</t>
        </is>
      </c>
      <c r="C230" s="16" t="inlineStr">
        <is>
          <t>Household and cleaning items</t>
        </is>
      </c>
    </row>
    <row collapsed="false" customFormat="false" customHeight="false" hidden="false" ht="12.1" outlineLevel="0" r="231">
      <c r="A231" s="3" t="n">
        <v>230003</v>
      </c>
      <c r="B231" s="4" t="inlineStr">
        <is>
          <t>Mistolin lavender 1.84 liter</t>
        </is>
      </c>
      <c r="C231" s="4" t="inlineStr">
        <is>
          <t>Disinfectant bathroom lavender 1.84 liter</t>
        </is>
      </c>
      <c r="D231" s="4" t="n">
        <v>6.8</v>
      </c>
      <c r="E231" s="17" t="n">
        <v>0</v>
      </c>
      <c r="F231" s="4" t="inlineStr">
        <is>
          <t>piece</t>
        </is>
      </c>
      <c r="G231" s="4" t="s">
        <f>=ROUND(D231*E231,2)</f>
      </c>
    </row>
    <row collapsed="false" customFormat="false" customHeight="false" hidden="false" ht="12.1" outlineLevel="0" r="232">
      <c r="A232" s="3" t="n">
        <v>230006</v>
      </c>
      <c r="B232" s="4" t="inlineStr">
        <is>
          <t>Cif cleaner cream 500ml.</t>
        </is>
      </c>
      <c r="C232" s="4" t="inlineStr">
        <is>
          <t>Bathroom descaler 500ml</t>
        </is>
      </c>
      <c r="D232" s="4" t="n">
        <v>2.58</v>
      </c>
      <c r="E232" s="17" t="n">
        <v>0</v>
      </c>
      <c r="F232" s="4" t="inlineStr">
        <is>
          <t>piece</t>
        </is>
      </c>
      <c r="G232" s="4" t="s">
        <f>=ROUND(D232*E232,2)</f>
      </c>
    </row>
    <row collapsed="false" customFormat="false" customHeight="false" hidden="false" ht="12.1" outlineLevel="0" r="233">
      <c r="A233" s="3" t="n">
        <v>230012</v>
      </c>
      <c r="B233" s="4" t="inlineStr">
        <is>
          <t>Servetten 100 stuks</t>
        </is>
      </c>
      <c r="C233" s="4" t="inlineStr">
        <is>
          <t>Napkins 100 pieces</t>
        </is>
      </c>
      <c r="D233" s="4" t="n">
        <v>1.21</v>
      </c>
      <c r="E233" s="17" t="n">
        <v>0</v>
      </c>
      <c r="F233" s="4" t="inlineStr">
        <is>
          <t>pack</t>
        </is>
      </c>
      <c r="G233" s="4" t="s">
        <f>=ROUND(D233*E233,2)</f>
      </c>
    </row>
    <row collapsed="false" customFormat="false" customHeight="false" hidden="false" ht="12.1" outlineLevel="0" r="234">
      <c r="A234" s="3" t="n">
        <v>230013</v>
      </c>
      <c r="B234" s="4" t="inlineStr">
        <is>
          <t>Toilet paper</t>
        </is>
      </c>
      <c r="C234" s="4" t="inlineStr">
        <is>
          <t>Toilet paper</t>
        </is>
      </c>
      <c r="D234" s="4" t="n">
        <v>0.37</v>
      </c>
      <c r="E234" s="17" t="n">
        <v>0</v>
      </c>
      <c r="F234" s="4" t="inlineStr">
        <is>
          <t>pack</t>
        </is>
      </c>
      <c r="G234" s="4" t="s">
        <f>=ROUND(D234*E234,2)</f>
      </c>
    </row>
    <row collapsed="false" customFormat="false" customHeight="false" hidden="false" ht="12.1" outlineLevel="0" r="235">
      <c r="A235" s="3" t="n">
        <v>230027</v>
      </c>
      <c r="B235" s="4" t="inlineStr">
        <is>
          <t>Wegwerp bekers/Cups 9 oz.</t>
        </is>
      </c>
      <c r="C235" s="4" t="inlineStr">
        <is>
          <t>Disposible cups 9 oz.</t>
        </is>
      </c>
      <c r="D235" s="4" t="n">
        <v>0.05</v>
      </c>
      <c r="E235" s="17" t="n">
        <v>0</v>
      </c>
      <c r="F235" s="4" t="inlineStr">
        <is>
          <t>pack</t>
        </is>
      </c>
      <c r="G235" s="4" t="s">
        <f>=ROUND(D235*E235,2)</f>
      </c>
    </row>
    <row collapsed="false" customFormat="false" customHeight="false" hidden="false" ht="12.1" outlineLevel="0" r="236">
      <c r="A236" s="3" t="n">
        <v>230037</v>
      </c>
      <c r="B236" s="4" t="inlineStr">
        <is>
          <t>Tandpasta 113gr.</t>
        </is>
      </c>
      <c r="C236" s="4" t="inlineStr">
        <is>
          <t>Tooth paste 113gr.</t>
        </is>
      </c>
      <c r="D236" s="4" t="n">
        <v>3.43</v>
      </c>
      <c r="E236" s="17" t="n">
        <v>0</v>
      </c>
      <c r="F236" s="4" t="inlineStr">
        <is>
          <t>piece</t>
        </is>
      </c>
      <c r="G236" s="4" t="s">
        <f>=ROUND(D236*E236,2)</f>
      </c>
    </row>
    <row collapsed="false" customFormat="false" customHeight="false" hidden="false" ht="12.1" outlineLevel="0" r="237">
      <c r="A237" s="3" t="n">
        <v>230043</v>
      </c>
      <c r="B237" s="4" t="inlineStr">
        <is>
          <t>Afwasmiddel 1 liter</t>
        </is>
      </c>
      <c r="C237" s="4" t="inlineStr">
        <is>
          <t>dishwashing liquid 1 liter</t>
        </is>
      </c>
      <c r="D237" s="4" t="n">
        <v>2.46</v>
      </c>
      <c r="E237" s="17" t="n">
        <v>0</v>
      </c>
      <c r="F237" s="4" t="inlineStr">
        <is>
          <t>bottle</t>
        </is>
      </c>
      <c r="G237" s="4" t="s">
        <f>=ROUND(D237*E237,2)</f>
      </c>
    </row>
    <row collapsed="false" customFormat="false" customHeight="false" hidden="false" ht="12.1" outlineLevel="0" r="238">
      <c r="A238" s="3" t="n">
        <v>230049</v>
      </c>
      <c r="B238" s="4" t="inlineStr">
        <is>
          <t>Wasverzachter 1,5 kg</t>
        </is>
      </c>
      <c r="C238" s="4" t="inlineStr">
        <is>
          <t>Fabric softner 1,5 kg</t>
        </is>
      </c>
      <c r="D238" s="4" t="n">
        <v>3.66</v>
      </c>
      <c r="E238" s="17" t="n">
        <v>0</v>
      </c>
      <c r="F238" s="4" t="inlineStr">
        <is>
          <t>bottle</t>
        </is>
      </c>
      <c r="G238" s="4" t="s">
        <f>=ROUND(D238*E238,2)</f>
      </c>
    </row>
    <row collapsed="false" customFormat="false" customHeight="false" hidden="false" ht="12.1" outlineLevel="0" r="239">
      <c r="A239" s="3" t="n">
        <v>230086</v>
      </c>
      <c r="B239" s="4" t="inlineStr">
        <is>
          <t>Tandenstokers 150 stuks</t>
        </is>
      </c>
      <c r="C239" s="4" t="inlineStr">
        <is>
          <t>Toothpicks 150 pcs</t>
        </is>
      </c>
      <c r="D239" s="4" t="n">
        <v>0.88</v>
      </c>
      <c r="E239" s="17" t="n">
        <v>0</v>
      </c>
      <c r="F239" s="4" t="inlineStr">
        <is>
          <t>piece</t>
        </is>
      </c>
      <c r="G239" s="4" t="s">
        <f>=ROUND(D239*E239,2)</f>
      </c>
    </row>
    <row collapsed="false" customFormat="false" customHeight="false" hidden="false" ht="12.1" outlineLevel="0" r="240">
      <c r="A240" s="3" t="n">
        <v>230096</v>
      </c>
      <c r="B240" s="4" t="inlineStr">
        <is>
          <t>Bleek 1,9 liter</t>
        </is>
      </c>
      <c r="C240" s="4" t="inlineStr">
        <is>
          <t>Bleach 1,9 liter</t>
        </is>
      </c>
      <c r="D240" s="4" t="n">
        <v>2.13</v>
      </c>
      <c r="E240" s="17" t="n">
        <v>0</v>
      </c>
      <c r="F240" s="4" t="inlineStr">
        <is>
          <t>bottle</t>
        </is>
      </c>
      <c r="G240" s="4" t="s">
        <f>=ROUND(D240*E240,2)</f>
      </c>
    </row>
    <row collapsed="false" customFormat="false" customHeight="false" hidden="false" ht="12.1" outlineLevel="0" r="241">
      <c r="A241" s="3" t="n">
        <v>230099</v>
      </c>
      <c r="B241" s="4" t="inlineStr">
        <is>
          <t>6 in 1 allesreiniger</t>
        </is>
      </c>
      <c r="C241" s="4" t="inlineStr">
        <is>
          <t>6 in 1 multipurose cleaner 770 ml</t>
        </is>
      </c>
      <c r="D241" s="4" t="n">
        <v>2.11</v>
      </c>
      <c r="E241" s="17" t="n">
        <v>0</v>
      </c>
      <c r="F241" s="4" t="inlineStr">
        <is>
          <t>bottle</t>
        </is>
      </c>
      <c r="G241" s="4" t="s">
        <f>=ROUND(D241*E241,2)</f>
      </c>
    </row>
    <row collapsed="false" customFormat="false" customHeight="false" hidden="false" ht="12.1" outlineLevel="0" r="242">
      <c r="A242" s="3" t="n">
        <v>230109</v>
      </c>
      <c r="B242" s="4" t="inlineStr">
        <is>
          <t>Lucht verfrisser 150 gr.</t>
        </is>
      </c>
      <c r="C242" s="4" t="inlineStr">
        <is>
          <t>Air freshner 150 gr.</t>
        </is>
      </c>
      <c r="D242" s="4" t="n">
        <v>1.24</v>
      </c>
      <c r="E242" s="17" t="n">
        <v>0</v>
      </c>
      <c r="F242" s="4" t="inlineStr">
        <is>
          <t>piece</t>
        </is>
      </c>
      <c r="G242" s="4" t="s">
        <f>=ROUND(D242*E242,2)</f>
      </c>
    </row>
    <row collapsed="false" customFormat="false" customHeight="false" hidden="false" ht="12.1" outlineLevel="0" r="243">
      <c r="A243" s="3" t="n">
        <v>230132</v>
      </c>
      <c r="B243" s="4" t="inlineStr">
        <is>
          <t>Toilet zeep 3 stuks</t>
        </is>
      </c>
      <c r="C243" s="4" t="inlineStr">
        <is>
          <t>Toilet soap 3 pack</t>
        </is>
      </c>
      <c r="D243" s="4" t="n">
        <v>2.78</v>
      </c>
      <c r="E243" s="17" t="n">
        <v>0</v>
      </c>
      <c r="F243" s="4" t="inlineStr">
        <is>
          <t>pack</t>
        </is>
      </c>
      <c r="G243" s="4" t="s">
        <f>=ROUND(D243*E243,2)</f>
      </c>
    </row>
    <row collapsed="false" customFormat="false" customHeight="false" hidden="false" ht="12.1" outlineLevel="0" r="244">
      <c r="A244" s="3" t="n">
        <v>230139</v>
      </c>
      <c r="B244" s="4" t="inlineStr">
        <is>
          <t>Poederzeep 1,75 kg.</t>
        </is>
      </c>
      <c r="C244" s="4" t="inlineStr">
        <is>
          <t>Powder soap 1,75 kg</t>
        </is>
      </c>
      <c r="D244" s="4" t="n">
        <v>6.14</v>
      </c>
      <c r="E244" s="17" t="n">
        <v>0</v>
      </c>
      <c r="F244" s="4" t="inlineStr">
        <is>
          <t>pack</t>
        </is>
      </c>
      <c r="G244" s="4" t="s">
        <f>=ROUND(D244*E244,2)</f>
      </c>
    </row>
    <row collapsed="false" customFormat="false" customHeight="false" hidden="false" ht="12.1" outlineLevel="0" r="245">
      <c r="A245" s="3"/>
      <c r="B245" s="4"/>
      <c r="C245" s="4"/>
      <c r="D245" s="4"/>
      <c r="E245" s="4"/>
      <c r="F245" s="9" t="inlineStr">
        <is>
          <t>Subtotal:</t>
        </is>
      </c>
      <c r="G245" s="9" t="s">
        <f>=SUM(G231:G244)</f>
      </c>
    </row>
    <row collapsed="false" customFormat="false" customHeight="false" hidden="false" ht="12.1" outlineLevel="0" r="246">
      <c r="A246" s="1" t="inlineStr">
        <is>
          <t> </t>
        </is>
      </c>
      <c r="B246" s="0" t="inlineStr">
        <is>
          <t> </t>
        </is>
      </c>
    </row>
    <row collapsed="false" customFormat="false" customHeight="false" hidden="false" ht="12.1" outlineLevel="0" r="247">
      <c r="A247" s="3"/>
      <c r="B247" s="4"/>
      <c r="C247" s="4"/>
      <c r="D247" s="4"/>
      <c r="E247" s="4"/>
      <c r="F247" s="9" t="inlineStr">
        <is>
          <t>Total USD:</t>
        </is>
      </c>
      <c r="G247" s="9" t="s">
        <f>=SUM(G20:G244)/2</f>
      </c>
    </row>
    <row collapsed="false" customFormat="false" customHeight="false" hidden="false" ht="12.1" outlineLevel="0" r="248">
      <c r="A248" s="1" t="inlineStr">
        <is>
          <t> </t>
        </is>
      </c>
      <c r="B248" s="0" t="inlineStr">
        <is>
          <t> </t>
        </is>
      </c>
    </row>
    <row collapsed="false" customFormat="false" customHeight="false" hidden="false" ht="12.1" outlineLevel="0" r="249">
      <c r="A249" s="18"/>
      <c r="B249" s="9" t="inlineStr">
        <is>
          <t>Aanvullende verzoeken</t>
        </is>
      </c>
      <c r="C249" s="9" t="inlineStr">
        <is>
          <t>Additional requests</t>
        </is>
      </c>
      <c r="D249" s="9"/>
      <c r="E249" s="9" t="inlineStr">
        <is>
          <t>Amount</t>
        </is>
      </c>
      <c r="F249" s="9" t="inlineStr">
        <is>
          <t>Package</t>
        </is>
      </c>
      <c r="G249" s="9"/>
    </row>
    <row collapsed="false" customFormat="false" customHeight="false" hidden="false" ht="12.1" outlineLevel="0" r="250">
      <c r="A250" s="3"/>
      <c r="B250" s="17"/>
      <c r="C250" s="17"/>
      <c r="D250" s="4"/>
      <c r="E250" s="17"/>
      <c r="F250" s="17"/>
    </row>
    <row collapsed="false" customFormat="false" customHeight="false" hidden="false" ht="12.1" outlineLevel="0" r="251">
      <c r="A251" s="3"/>
      <c r="B251" s="17"/>
      <c r="C251" s="17"/>
      <c r="D251" s="4"/>
      <c r="E251" s="17"/>
      <c r="F251" s="17"/>
    </row>
    <row collapsed="false" customFormat="false" customHeight="false" hidden="false" ht="12.1" outlineLevel="0" r="252">
      <c r="A252" s="3"/>
      <c r="B252" s="17"/>
      <c r="C252" s="17"/>
      <c r="D252" s="4"/>
      <c r="E252" s="17"/>
      <c r="F252" s="17"/>
    </row>
    <row collapsed="false" customFormat="false" customHeight="false" hidden="false" ht="12.1" outlineLevel="0" r="253">
      <c r="A253" s="3"/>
      <c r="B253" s="17"/>
      <c r="C253" s="17"/>
      <c r="D253" s="4"/>
      <c r="E253" s="17"/>
      <c r="F253" s="17"/>
    </row>
    <row collapsed="false" customFormat="false" customHeight="false" hidden="false" ht="12.1" outlineLevel="0" r="254">
      <c r="A254" s="3"/>
      <c r="B254" s="17"/>
      <c r="C254" s="17"/>
      <c r="D254" s="4"/>
      <c r="E254" s="17"/>
      <c r="F254" s="17"/>
    </row>
    <row collapsed="false" customFormat="false" customHeight="false" hidden="false" ht="12.1" outlineLevel="0" r="255">
      <c r="A255" s="3"/>
      <c r="B255" s="17"/>
      <c r="C255" s="17"/>
      <c r="D255" s="4"/>
      <c r="E255" s="17"/>
      <c r="F255" s="17"/>
    </row>
    <row collapsed="false" customFormat="false" customHeight="false" hidden="false" ht="12.1" outlineLevel="0" r="256">
      <c r="A256" s="3"/>
      <c r="B256" s="17"/>
      <c r="C256" s="17"/>
      <c r="D256" s="4"/>
      <c r="E256" s="17"/>
      <c r="F256" s="17"/>
    </row>
    <row collapsed="false" customFormat="false" customHeight="false" hidden="false" ht="12.1" outlineLevel="0" r="257">
      <c r="A257" s="3"/>
      <c r="B257" s="17"/>
      <c r="C257" s="17"/>
      <c r="D257" s="4"/>
      <c r="E257" s="17"/>
      <c r="F257" s="17"/>
    </row>
    <row collapsed="false" customFormat="false" customHeight="false" hidden="false" ht="12.1" outlineLevel="0" r="258">
      <c r="A258" s="3"/>
      <c r="B258" s="17"/>
      <c r="C258" s="17"/>
      <c r="D258" s="4"/>
      <c r="E258" s="17"/>
      <c r="F258" s="17"/>
    </row>
    <row collapsed="false" customFormat="false" customHeight="false" hidden="false" ht="12.1" outlineLevel="0" r="259">
      <c r="A259" s="3"/>
      <c r="B259" s="17"/>
      <c r="C259" s="17"/>
      <c r="D259" s="4"/>
      <c r="E259" s="17"/>
      <c r="F259" s="17"/>
    </row>
  </sheetData>
  <printOptions headings="false" gridLines="false" gridLinesSet="true" horizontalCentered="false" verticalCentered="false"/>
  <pageMargins left="0.5" right="0.5" top="1.0" bottom="1.0" header="0.5" footer="0.5"/>
  <pageSetup paperSize="9" scale="79" fitToHeight="0" orientation="portrait" useFirstPageNumber="1" verticalDpi="0" r:id="rId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260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customWidth="true" width="9"/>
    <col collapsed="false" hidden="false" max="2" min="2" style="0" customWidth="true" width="35"/>
    <col collapsed="false" hidden="false" max="3" min="3" style="0" customWidth="true" width="35"/>
    <col collapsed="false" hidden="false" max="4" min="4" style="0" customWidth="true" width="10"/>
    <col collapsed="false" hidden="false" max="5" min="5" style="0" customWidth="true" width="9"/>
    <col collapsed="false" hidden="false" max="6" min="6" style="0" customWidth="true" width="10"/>
    <col collapsed="false" hidden="false" max="1024" min="7" style="0" customWidth="false" width="11.5"/>
  </cols>
  <sheetData>
    <row collapsed="false" customFormat="false" customHeight="false" hidden="false" ht="12.1" outlineLevel="0" r="1">
      <c r="A1" s="19" t="inlineStr">
        <is>
          <t> </t>
        </is>
      </c>
    </row>
    <row collapsed="false" customFormat="false" customHeight="false" hidden="false" ht="12.1" outlineLevel="0" r="2">
      <c r="A2" s="3" t="inlineStr">
        <is>
          <t> </t>
        </is>
      </c>
      <c r="B2" s="4" t="inlineStr">
        <is>
          <t> </t>
        </is>
      </c>
      <c r="C2" s="5" t="inlineStr">
        <is>
          <t>N.V. Verenigde Cultuur Maatschappijen</t>
        </is>
      </c>
      <c r="D2" s="6"/>
      <c r="E2" s="6"/>
      <c r="F2" s="6"/>
      <c r="G2" s="6"/>
    </row>
    <row collapsed="false" customFormat="false" customHeight="false" hidden="false" ht="12.1" outlineLevel="0" r="3">
      <c r="A3" s="1" t="inlineStr">
        <is>
          <t> </t>
        </is>
      </c>
      <c r="B3" s="0" t="inlineStr">
        <is>
          <t> </t>
        </is>
      </c>
      <c r="C3" s="0" t="inlineStr">
        <is>
          <t>Adres hoofdkantoor</t>
        </is>
      </c>
      <c r="D3" s="0"/>
      <c r="E3" s="0" t="inlineStr">
        <is>
          <t>RB SRD   : 0197.547.048</t>
        </is>
      </c>
    </row>
    <row collapsed="false" customFormat="false" customHeight="false" hidden="false" ht="12.1" outlineLevel="0" r="4">
      <c r="A4" s="1" t="inlineStr">
        <is>
          <t> </t>
        </is>
      </c>
      <c r="B4" s="0" t="inlineStr">
        <is>
          <t> </t>
        </is>
      </c>
      <c r="C4" s="0" t="inlineStr">
        <is>
          <t>Trefbalstraat no. 1, ( VABI gebouw )</t>
        </is>
      </c>
      <c r="D4" s="0"/>
      <c r="E4" s="0" t="inlineStr">
        <is>
          <t>RB EURO: 0197.547.202</t>
        </is>
      </c>
    </row>
    <row collapsed="false" customFormat="false" customHeight="false" hidden="false" ht="12.1" outlineLevel="0" r="5">
      <c r="A5" s="1" t="inlineStr">
        <is>
          <t> </t>
        </is>
      </c>
      <c r="B5" s="0" t="inlineStr">
        <is>
          <t> </t>
        </is>
      </c>
      <c r="C5" s="0" t="inlineStr">
        <is>
          <t>Telefoon: (597) 481540</t>
        </is>
      </c>
      <c r="D5" s="0"/>
      <c r="E5" s="0" t="inlineStr">
        <is>
          <t>RB US$   : 0197.547.121</t>
        </is>
      </c>
    </row>
    <row collapsed="false" customFormat="false" customHeight="false" hidden="false" ht="12.1" outlineLevel="0" r="6">
      <c r="A6" s="1" t="inlineStr">
        <is>
          <t> </t>
        </is>
      </c>
      <c r="B6" s="0" t="inlineStr">
        <is>
          <t> </t>
        </is>
      </c>
      <c r="C6" s="0" t="inlineStr">
        <is>
          <t>P.O.Box 1999; KKF no. 3119</t>
        </is>
      </c>
      <c r="D6" s="0"/>
      <c r="E6" s="0" t="inlineStr">
        <is>
          <t>Swift code: RBNKSRPA</t>
        </is>
      </c>
    </row>
    <row collapsed="false" customFormat="false" customHeight="false" hidden="false" ht="12.1" outlineLevel="0" r="7">
      <c r="A7" s="3" t="inlineStr">
        <is>
          <t> </t>
        </is>
      </c>
      <c r="B7" s="4" t="inlineStr">
        <is>
          <t> </t>
        </is>
      </c>
      <c r="C7" s="7" t="inlineStr">
        <is>
          <t>E-mail: webshop@vcm.sr</t>
        </is>
      </c>
      <c r="D7" s="7"/>
      <c r="E7" s="7" t="inlineStr">
        <is>
          <t>Website: www.vcm.sr</t>
        </is>
      </c>
      <c r="F7" s="7"/>
      <c r="G7" s="7"/>
    </row>
    <row collapsed="false" customFormat="false" customHeight="false" hidden="false" ht="12.1" outlineLevel="0" r="8">
      <c r="A8" s="1" t="inlineStr">
        <is>
          <t> </t>
        </is>
      </c>
      <c r="B8" s="0" t="inlineStr">
        <is>
          <t> </t>
        </is>
      </c>
    </row>
    <row collapsed="false" customFormat="false" customHeight="false" hidden="false" ht="12.1" outlineLevel="0" r="9">
      <c r="A9" s="3" t="inlineStr">
        <is>
          <t> </t>
        </is>
      </c>
      <c r="B9" s="4" t="inlineStr">
        <is>
          <t> </t>
        </is>
      </c>
      <c r="C9" s="8" t="inlineStr">
        <is>
          <t>Quotation</t>
        </is>
      </c>
    </row>
    <row collapsed="false" customFormat="false" customHeight="false" hidden="false" ht="12.1" outlineLevel="0" r="10">
      <c r="A10" s="1" t="inlineStr">
        <is>
          <t> </t>
        </is>
      </c>
      <c r="B10" s="0" t="inlineStr">
        <is>
          <t> </t>
        </is>
      </c>
      <c r="C10" s="0" t="inlineStr">
        <is>
          <t>Prices on final invoice can differ a little bit due to weight tolerances</t>
        </is>
      </c>
    </row>
    <row collapsed="false" customFormat="false" customHeight="false" hidden="false" ht="12.1" outlineLevel="0" r="11">
      <c r="A11" s="1" t="inlineStr">
        <is>
          <t> </t>
        </is>
      </c>
      <c r="B11" s="0" t="inlineStr">
        <is>
          <t> </t>
        </is>
      </c>
    </row>
    <row collapsed="false" customFormat="false" customHeight="false" hidden="false" ht="12.1" outlineLevel="0" r="12">
      <c r="A12" s="1" t="inlineStr">
        <is>
          <t> </t>
        </is>
      </c>
    </row>
    <row collapsed="false" customFormat="false" customHeight="false" hidden="false" ht="12.1" outlineLevel="0" r="13">
      <c r="A13" s="3" t="inlineStr">
        <is>
          <t> </t>
        </is>
      </c>
      <c r="B13" s="9" t="inlineStr">
        <is>
          <t>Client:</t>
        </is>
      </c>
      <c r="C13" s="20" t="s">
        <f>=Request!C12</f>
      </c>
    </row>
    <row collapsed="false" customFormat="false" customHeight="false" hidden="false" ht="12.1" outlineLevel="0" r="14">
      <c r="A14" s="3" t="inlineStr">
        <is>
          <t> </t>
        </is>
      </c>
      <c r="B14" s="9" t="inlineStr">
        <is>
          <t>Email:</t>
        </is>
      </c>
      <c r="C14" s="20" t="s">
        <f>=Request!C13</f>
      </c>
    </row>
    <row collapsed="false" customFormat="false" customHeight="false" hidden="false" ht="12.1" outlineLevel="0" r="15">
      <c r="A15" s="3" t="inlineStr">
        <is>
          <t> </t>
        </is>
      </c>
      <c r="B15" s="9" t="inlineStr">
        <is>
          <t>Phone:</t>
        </is>
      </c>
      <c r="C15" s="20" t="s">
        <f>=Request!C14</f>
      </c>
    </row>
    <row collapsed="false" customFormat="false" customHeight="false" hidden="false" ht="12.1" outlineLevel="0" r="16">
      <c r="A16" s="3" t="inlineStr">
        <is>
          <t> </t>
        </is>
      </c>
      <c r="B16" s="9" t="inlineStr">
        <is>
          <t>Exchange rate:</t>
        </is>
      </c>
      <c r="C16" s="21" t="n">
        <v>35.6</v>
      </c>
    </row>
    <row collapsed="false" customFormat="false" customHeight="false" hidden="false" ht="12.1" outlineLevel="0" r="17">
      <c r="A17" s="3" t="inlineStr">
        <is>
          <t> </t>
        </is>
      </c>
      <c r="B17" s="4" t="inlineStr">
        <is>
          <t> </t>
        </is>
      </c>
      <c r="C17" s="4" t="inlineStr">
        <is>
          <t> </t>
        </is>
      </c>
      <c r="D17" s="4" t="inlineStr">
        <is>
          <t> </t>
        </is>
      </c>
      <c r="E17" s="4" t="inlineStr">
        <is>
          <t> </t>
        </is>
      </c>
      <c r="F17" s="4" t="inlineStr">
        <is>
          <t> </t>
        </is>
      </c>
      <c r="G17" s="4" t="inlineStr">
        <is>
          <t> </t>
        </is>
      </c>
      <c r="H17" s="22" t="inlineStr">
        <is>
          <t>Toets CTRL-ALT-L om alle items zonder aantal weg te halen</t>
        </is>
      </c>
    </row>
    <row collapsed="false" customFormat="false" customHeight="false" hidden="false" ht="12.1" outlineLevel="0" r="18">
      <c r="A18" s="13" t="inlineStr">
        <is>
          <t>Code</t>
        </is>
      </c>
      <c r="B18" s="14" t="inlineStr">
        <is>
          <t>Description Dutch</t>
        </is>
      </c>
      <c r="C18" s="14" t="inlineStr">
        <is>
          <t>Description English</t>
        </is>
      </c>
      <c r="D18" s="14" t="inlineStr">
        <is>
          <t>Price USD</t>
        </is>
      </c>
      <c r="E18" s="14" t="inlineStr">
        <is>
          <t>Amount</t>
        </is>
      </c>
      <c r="F18" s="14" t="inlineStr">
        <is>
          <t>Package</t>
        </is>
      </c>
      <c r="G18" s="14" t="inlineStr">
        <is>
          <t>Total USD</t>
        </is>
      </c>
      <c r="H18" s="14"/>
      <c r="I18" s="14" t="inlineStr">
        <is>
          <t>Code</t>
        </is>
      </c>
      <c r="J18" s="14" t="inlineStr">
        <is>
          <t>Prijs SRD</t>
        </is>
      </c>
    </row>
    <row collapsed="false" customFormat="false" customHeight="false" hidden="false" ht="12.1" outlineLevel="0" r="19">
      <c r="A19" s="15"/>
      <c r="B19" s="16" t="inlineStr">
        <is>
          <t>Rund</t>
        </is>
      </c>
      <c r="C19" s="16" t="inlineStr">
        <is>
          <t>Beef</t>
        </is>
      </c>
    </row>
    <row collapsed="false" customFormat="false" customHeight="false" hidden="false" ht="12.1" outlineLevel="0" r="20">
      <c r="A20" s="3" t="s">
        <f>=I20</f>
      </c>
      <c r="B20" s="4" t="inlineStr">
        <is>
          <t>Kogel biefstuk</t>
        </is>
      </c>
      <c r="C20" s="4" t="inlineStr">
        <is>
          <t>Rump steak</t>
        </is>
      </c>
      <c r="D20" s="4" t="s">
        <f>=ROUND(J20/C16,2)</f>
      </c>
      <c r="E20" s="4" t="s">
        <f>=Request!E20</f>
      </c>
      <c r="F20" s="4" t="inlineStr">
        <is>
          <t>kg</t>
        </is>
      </c>
      <c r="G20" s="4" t="s">
        <f>=ROUND(D20*E20,2)</f>
      </c>
      <c r="H20" s="4"/>
      <c r="I20" s="17" t="n">
        <v>211002</v>
      </c>
      <c r="J20" s="17" t="n">
        <v>548</v>
      </c>
    </row>
    <row collapsed="false" customFormat="false" customHeight="false" hidden="false" ht="12.1" outlineLevel="0" r="21">
      <c r="A21" s="3" t="s">
        <f>=I21</f>
      </c>
      <c r="B21" s="4" t="inlineStr">
        <is>
          <t>Steaklappen</t>
        </is>
      </c>
      <c r="C21" s="4" t="inlineStr">
        <is>
          <t>Steak</t>
        </is>
      </c>
      <c r="D21" s="4" t="s">
        <f>=ROUND(J21/C16,2)</f>
      </c>
      <c r="E21" s="4" t="s">
        <f>=Request!E21</f>
      </c>
      <c r="F21" s="4" t="inlineStr">
        <is>
          <t>kg</t>
        </is>
      </c>
      <c r="G21" s="4" t="s">
        <f>=ROUND(D21*E21,2)</f>
      </c>
      <c r="H21" s="4"/>
      <c r="I21" s="17" t="n">
        <v>211007</v>
      </c>
      <c r="J21" s="17" t="n">
        <v>395</v>
      </c>
    </row>
    <row collapsed="false" customFormat="false" customHeight="false" hidden="false" ht="12.1" outlineLevel="0" r="22">
      <c r="A22" s="3" t="s">
        <f>=I22</f>
      </c>
      <c r="B22" s="4" t="inlineStr">
        <is>
          <t>Sucadelappen</t>
        </is>
      </c>
      <c r="C22" s="4" t="inlineStr">
        <is>
          <t>Blade steak</t>
        </is>
      </c>
      <c r="D22" s="4" t="s">
        <f>=ROUND(J22/C16,2)</f>
      </c>
      <c r="E22" s="4" t="s">
        <f>=Request!E22</f>
      </c>
      <c r="F22" s="4" t="inlineStr">
        <is>
          <t>kg</t>
        </is>
      </c>
      <c r="G22" s="4" t="s">
        <f>=ROUND(D22*E22,2)</f>
      </c>
      <c r="H22" s="4"/>
      <c r="I22" s="17" t="n">
        <v>211014</v>
      </c>
      <c r="J22" s="17" t="n">
        <v>395</v>
      </c>
    </row>
    <row collapsed="false" customFormat="false" customHeight="false" hidden="false" ht="12.1" outlineLevel="0" r="23">
      <c r="A23" s="3" t="s">
        <f>=I23</f>
      </c>
      <c r="B23" s="4" t="inlineStr">
        <is>
          <t>Ribbesoep</t>
        </is>
      </c>
      <c r="C23" s="4" t="inlineStr">
        <is>
          <t>Beef Rack (Rib soup)</t>
        </is>
      </c>
      <c r="D23" s="4" t="s">
        <f>=ROUND(J23/C16,2)</f>
      </c>
      <c r="E23" s="4" t="s">
        <f>=Request!E23</f>
      </c>
      <c r="F23" s="4" t="inlineStr">
        <is>
          <t>kg</t>
        </is>
      </c>
      <c r="G23" s="4" t="s">
        <f>=ROUND(D23*E23,2)</f>
      </c>
      <c r="H23" s="4"/>
      <c r="I23" s="17" t="n">
        <v>211020</v>
      </c>
      <c r="J23" s="17" t="n">
        <v>289</v>
      </c>
    </row>
    <row collapsed="false" customFormat="false" customHeight="false" hidden="false" ht="12.1" outlineLevel="0" r="24">
      <c r="A24" s="3" t="s">
        <f>=I24</f>
      </c>
      <c r="B24" s="4" t="inlineStr">
        <is>
          <t>Runder lever</t>
        </is>
      </c>
      <c r="C24" s="4" t="inlineStr">
        <is>
          <t>Beef Liver</t>
        </is>
      </c>
      <c r="D24" s="4" t="s">
        <f>=ROUND(J24/C16,2)</f>
      </c>
      <c r="E24" s="4" t="s">
        <f>=Request!E24</f>
      </c>
      <c r="F24" s="4" t="inlineStr">
        <is>
          <t>kg</t>
        </is>
      </c>
      <c r="G24" s="4" t="s">
        <f>=ROUND(D24*E24,2)</f>
      </c>
      <c r="H24" s="4"/>
      <c r="I24" s="17" t="n">
        <v>211024</v>
      </c>
      <c r="J24" s="17" t="n">
        <v>340</v>
      </c>
    </row>
    <row collapsed="false" customFormat="false" customHeight="false" hidden="false" ht="12.1" outlineLevel="0" r="25">
      <c r="A25" s="3" t="s">
        <f>=I25</f>
      </c>
      <c r="B25" s="4" t="inlineStr">
        <is>
          <t>Steak gehakt</t>
        </is>
      </c>
      <c r="C25" s="4" t="inlineStr">
        <is>
          <t>Steak minced meat</t>
        </is>
      </c>
      <c r="D25" s="4" t="s">
        <f>=ROUND(J25/C16,2)</f>
      </c>
      <c r="E25" s="4" t="s">
        <f>=Request!E25</f>
      </c>
      <c r="F25" s="4" t="inlineStr">
        <is>
          <t>kg</t>
        </is>
      </c>
      <c r="G25" s="4" t="s">
        <f>=ROUND(D25*E25,2)</f>
      </c>
      <c r="H25" s="4"/>
      <c r="I25" s="17" t="n">
        <v>211027</v>
      </c>
      <c r="J25" s="17" t="n">
        <v>355</v>
      </c>
    </row>
    <row collapsed="false" customFormat="false" customHeight="false" hidden="false" ht="12.1" outlineLevel="0" r="26">
      <c r="A26" s="3" t="s">
        <f>=I26</f>
      </c>
      <c r="B26" s="4" t="inlineStr">
        <is>
          <t>Runder gehakt</t>
        </is>
      </c>
      <c r="C26" s="4" t="inlineStr">
        <is>
          <t>Beef minced meat</t>
        </is>
      </c>
      <c r="D26" s="4" t="s">
        <f>=ROUND(J26/C16,2)</f>
      </c>
      <c r="E26" s="4" t="s">
        <f>=Request!E26</f>
      </c>
      <c r="F26" s="4" t="inlineStr">
        <is>
          <t>kg</t>
        </is>
      </c>
      <c r="G26" s="4" t="s">
        <f>=ROUND(D26*E26,2)</f>
      </c>
      <c r="H26" s="4"/>
      <c r="I26" s="17" t="n">
        <v>211028</v>
      </c>
      <c r="J26" s="17" t="n">
        <v>300</v>
      </c>
    </row>
    <row collapsed="false" customFormat="false" customHeight="false" hidden="false" ht="12.1" outlineLevel="0" r="27">
      <c r="A27" s="3" t="s">
        <f>=I27</f>
      </c>
      <c r="B27" s="4" t="inlineStr">
        <is>
          <t>Half om half gehakt</t>
        </is>
      </c>
      <c r="C27" s="4" t="inlineStr">
        <is>
          <t>Mixed minced meat</t>
        </is>
      </c>
      <c r="D27" s="4" t="s">
        <f>=ROUND(J27/C16,2)</f>
      </c>
      <c r="E27" s="4" t="s">
        <f>=Request!E27</f>
      </c>
      <c r="F27" s="4" t="inlineStr">
        <is>
          <t>kg</t>
        </is>
      </c>
      <c r="G27" s="4" t="s">
        <f>=ROUND(D27*E27,2)</f>
      </c>
      <c r="H27" s="4"/>
      <c r="I27" s="17" t="n">
        <v>211029</v>
      </c>
      <c r="J27" s="17" t="n">
        <v>310</v>
      </c>
    </row>
    <row collapsed="false" customFormat="false" customHeight="false" hidden="false" ht="12.1" outlineLevel="0" r="28">
      <c r="A28" s="3" t="s">
        <f>=I28</f>
      </c>
      <c r="B28" s="4" t="inlineStr">
        <is>
          <t>Runder saucijsen</t>
        </is>
      </c>
      <c r="C28" s="4" t="inlineStr">
        <is>
          <t>Beef sausages</t>
        </is>
      </c>
      <c r="D28" s="4" t="s">
        <f>=ROUND(J28/C16,2)</f>
      </c>
      <c r="E28" s="4" t="s">
        <f>=Request!E28</f>
      </c>
      <c r="F28" s="4" t="inlineStr">
        <is>
          <t>kg</t>
        </is>
      </c>
      <c r="G28" s="4" t="s">
        <f>=ROUND(D28*E28,2)</f>
      </c>
      <c r="H28" s="4"/>
      <c r="I28" s="17" t="n">
        <v>211081</v>
      </c>
      <c r="J28" s="17" t="n">
        <v>437</v>
      </c>
    </row>
    <row collapsed="false" customFormat="false" customHeight="false" hidden="false" ht="12.1" outlineLevel="0" r="29">
      <c r="A29" s="3"/>
      <c r="B29" s="4"/>
      <c r="C29" s="4"/>
      <c r="D29" s="4"/>
      <c r="E29" s="4"/>
      <c r="F29" s="9" t="inlineStr">
        <is>
          <t>Subtotal:</t>
        </is>
      </c>
      <c r="G29" s="9" t="s">
        <f>=SUM(G20:G28)</f>
      </c>
    </row>
    <row collapsed="false" customFormat="false" customHeight="false" hidden="false" ht="12.1" outlineLevel="0" r="30">
      <c r="A30" s="1" t="inlineStr">
        <is>
          <t> </t>
        </is>
      </c>
      <c r="B30" s="0" t="inlineStr">
        <is>
          <t> </t>
        </is>
      </c>
    </row>
    <row collapsed="false" customFormat="false" customHeight="false" hidden="false" ht="12.1" outlineLevel="0" r="31">
      <c r="A31" s="15"/>
      <c r="B31" s="16" t="inlineStr">
        <is>
          <t>Varken</t>
        </is>
      </c>
      <c r="C31" s="16" t="inlineStr">
        <is>
          <t>Pork</t>
        </is>
      </c>
    </row>
    <row collapsed="false" customFormat="false" customHeight="false" hidden="false" ht="12.1" outlineLevel="0" r="32">
      <c r="A32" s="3" t="s">
        <f>=I32</f>
      </c>
      <c r="B32" s="4" t="inlineStr">
        <is>
          <t>Schouder karbonade</t>
        </is>
      </c>
      <c r="C32" s="4" t="inlineStr">
        <is>
          <t>Shoulder pork chop</t>
        </is>
      </c>
      <c r="D32" s="4" t="s">
        <f>=ROUND(J32/C16,2)</f>
      </c>
      <c r="E32" s="4" t="s">
        <f>=Request!E32</f>
      </c>
      <c r="F32" s="4" t="inlineStr">
        <is>
          <t>kg</t>
        </is>
      </c>
      <c r="G32" s="4" t="s">
        <f>=ROUND(D32*E32,2)</f>
      </c>
      <c r="H32" s="4"/>
      <c r="I32" s="17" t="n">
        <v>212001</v>
      </c>
      <c r="J32" s="17" t="n">
        <v>338.8</v>
      </c>
    </row>
    <row collapsed="false" customFormat="false" customHeight="false" hidden="false" ht="12.1" outlineLevel="0" r="33">
      <c r="A33" s="3" t="s">
        <f>=I33</f>
      </c>
      <c r="B33" s="4" t="inlineStr">
        <is>
          <t>Rib karbonade</t>
        </is>
      </c>
      <c r="C33" s="4" t="inlineStr">
        <is>
          <t>Rib pork chop</t>
        </is>
      </c>
      <c r="D33" s="4" t="s">
        <f>=ROUND(J33/C16,2)</f>
      </c>
      <c r="E33" s="4" t="s">
        <f>=Request!E33</f>
      </c>
      <c r="F33" s="4" t="inlineStr">
        <is>
          <t>kg</t>
        </is>
      </c>
      <c r="G33" s="4" t="s">
        <f>=ROUND(D33*E33,2)</f>
      </c>
      <c r="H33" s="4"/>
      <c r="I33" s="17" t="n">
        <v>212002</v>
      </c>
      <c r="J33" s="17" t="n">
        <v>338.8</v>
      </c>
    </row>
    <row collapsed="false" customFormat="false" customHeight="false" hidden="false" ht="12.1" outlineLevel="0" r="34">
      <c r="A34" s="3" t="s">
        <f>=I34</f>
      </c>
      <c r="B34" s="4" t="inlineStr">
        <is>
          <t>Haas karbonade</t>
        </is>
      </c>
      <c r="C34" s="4" t="inlineStr">
        <is>
          <t>Tenderloin</t>
        </is>
      </c>
      <c r="D34" s="4" t="s">
        <f>=ROUND(J34/C16,2)</f>
      </c>
      <c r="E34" s="4" t="s">
        <f>=Request!E34</f>
      </c>
      <c r="F34" s="4" t="inlineStr">
        <is>
          <t>kg</t>
        </is>
      </c>
      <c r="G34" s="4" t="s">
        <f>=ROUND(D34*E34,2)</f>
      </c>
      <c r="H34" s="4"/>
      <c r="I34" s="17" t="n">
        <v>212003</v>
      </c>
      <c r="J34" s="17" t="n">
        <v>338.8</v>
      </c>
    </row>
    <row collapsed="false" customFormat="false" customHeight="false" hidden="false" ht="12.1" outlineLevel="0" r="35">
      <c r="A35" s="3" t="s">
        <f>=I35</f>
      </c>
      <c r="B35" s="4" t="inlineStr">
        <is>
          <t>Hamlappen</t>
        </is>
      </c>
      <c r="C35" s="4" t="inlineStr">
        <is>
          <t>Pork Loins</t>
        </is>
      </c>
      <c r="D35" s="4" t="s">
        <f>=ROUND(J35/C16,2)</f>
      </c>
      <c r="E35" s="4" t="s">
        <f>=Request!E35</f>
      </c>
      <c r="F35" s="4" t="inlineStr">
        <is>
          <t>kg</t>
        </is>
      </c>
      <c r="G35" s="4" t="s">
        <f>=ROUND(D35*E35,2)</f>
      </c>
      <c r="H35" s="4"/>
      <c r="I35" s="17" t="n">
        <v>212007</v>
      </c>
      <c r="J35" s="17" t="n">
        <v>311.3</v>
      </c>
    </row>
    <row collapsed="false" customFormat="false" customHeight="false" hidden="false" ht="12.1" outlineLevel="0" r="36">
      <c r="A36" s="3" t="s">
        <f>=I36</f>
      </c>
      <c r="B36" s="4" t="inlineStr">
        <is>
          <t>Schnitzels gepaneerd</t>
        </is>
      </c>
      <c r="C36" s="4" t="inlineStr">
        <is>
          <t>Schnitzels breaded</t>
        </is>
      </c>
      <c r="D36" s="4" t="s">
        <f>=ROUND(J36/C16,2)</f>
      </c>
      <c r="E36" s="4" t="s">
        <f>=Request!E36</f>
      </c>
      <c r="F36" s="4" t="inlineStr">
        <is>
          <t>kg</t>
        </is>
      </c>
      <c r="G36" s="4" t="s">
        <f>=ROUND(D36*E36,2)</f>
      </c>
      <c r="H36" s="4"/>
      <c r="I36" s="17" t="n">
        <v>212010</v>
      </c>
      <c r="J36" s="17" t="n">
        <v>400</v>
      </c>
    </row>
    <row collapsed="false" customFormat="false" customHeight="false" hidden="false" ht="12.1" outlineLevel="0" r="37">
      <c r="A37" s="3" t="s">
        <f>=I37</f>
      </c>
      <c r="B37" s="4" t="inlineStr">
        <is>
          <t>Speklappen zonder zwoerd</t>
        </is>
      </c>
      <c r="C37" s="4" t="inlineStr">
        <is>
          <t>Fresh bacon slices without rind</t>
        </is>
      </c>
      <c r="D37" s="4" t="s">
        <f>=ROUND(J37/C16,2)</f>
      </c>
      <c r="E37" s="4" t="s">
        <f>=Request!E37</f>
      </c>
      <c r="F37" s="4" t="inlineStr">
        <is>
          <t>kg</t>
        </is>
      </c>
      <c r="G37" s="4" t="s">
        <f>=ROUND(D37*E37,2)</f>
      </c>
      <c r="H37" s="4"/>
      <c r="I37" s="17" t="n">
        <v>212020</v>
      </c>
      <c r="J37" s="17" t="n">
        <v>433.4</v>
      </c>
    </row>
    <row collapsed="false" customFormat="false" customHeight="false" hidden="false" ht="12.1" outlineLevel="0" r="38">
      <c r="A38" s="3" t="s">
        <f>=I38</f>
      </c>
      <c r="B38" s="4" t="inlineStr">
        <is>
          <t>Spare ribs</t>
        </is>
      </c>
      <c r="C38" s="4" t="inlineStr">
        <is>
          <t>Pork sides</t>
        </is>
      </c>
      <c r="D38" s="4" t="s">
        <f>=ROUND(J38/C16,2)</f>
      </c>
      <c r="E38" s="4" t="s">
        <f>=Request!E38</f>
      </c>
      <c r="F38" s="4" t="inlineStr">
        <is>
          <t>kg</t>
        </is>
      </c>
      <c r="G38" s="4" t="s">
        <f>=ROUND(D38*E38,2)</f>
      </c>
      <c r="H38" s="4"/>
      <c r="I38" s="17" t="n">
        <v>212022</v>
      </c>
      <c r="J38" s="17" t="n">
        <v>422.4</v>
      </c>
    </row>
    <row collapsed="false" customFormat="false" customHeight="false" hidden="false" ht="12.1" outlineLevel="0" r="39">
      <c r="A39" s="3" t="s">
        <f>=I39</f>
      </c>
      <c r="B39" s="4" t="inlineStr">
        <is>
          <t>Varkend gehakt</t>
        </is>
      </c>
      <c r="C39" s="4" t="inlineStr">
        <is>
          <t>Pork minced meat</t>
        </is>
      </c>
      <c r="D39" s="4" t="s">
        <f>=ROUND(J39/C16,2)</f>
      </c>
      <c r="E39" s="4" t="s">
        <f>=Request!E39</f>
      </c>
      <c r="F39" s="4" t="inlineStr">
        <is>
          <t>kg</t>
        </is>
      </c>
      <c r="G39" s="4" t="s">
        <f>=ROUND(D39*E39,2)</f>
      </c>
      <c r="H39" s="4"/>
      <c r="I39" s="17" t="n">
        <v>212028</v>
      </c>
      <c r="J39" s="17" t="n">
        <v>272.8</v>
      </c>
    </row>
    <row collapsed="false" customFormat="false" customHeight="false" hidden="false" ht="12.1" outlineLevel="0" r="40">
      <c r="A40" s="3" t="s">
        <f>=I40</f>
      </c>
      <c r="B40" s="4" t="inlineStr">
        <is>
          <t>Baby back ribs</t>
        </is>
      </c>
      <c r="C40" s="4" t="inlineStr">
        <is>
          <t>Baby back ribs</t>
        </is>
      </c>
      <c r="D40" s="4" t="s">
        <f>=ROUND(J40/C16,2)</f>
      </c>
      <c r="E40" s="4" t="s">
        <f>=Request!E40</f>
      </c>
      <c r="F40" s="4" t="inlineStr">
        <is>
          <t>kg</t>
        </is>
      </c>
      <c r="G40" s="4" t="s">
        <f>=ROUND(D40*E40,2)</f>
      </c>
      <c r="H40" s="4"/>
      <c r="I40" s="17" t="n">
        <v>212053</v>
      </c>
      <c r="J40" s="17" t="n">
        <v>719.4</v>
      </c>
    </row>
    <row collapsed="false" customFormat="false" customHeight="false" hidden="false" ht="12.1" outlineLevel="0" r="41">
      <c r="A41" s="3" t="s">
        <f>=I41</f>
      </c>
      <c r="B41" s="4" t="inlineStr">
        <is>
          <t>Gerookte varkens karbonade</t>
        </is>
      </c>
      <c r="C41" s="4" t="inlineStr">
        <is>
          <t>Smoked pork chops</t>
        </is>
      </c>
      <c r="D41" s="4" t="s">
        <f>=ROUND(J41/C16,2)</f>
      </c>
      <c r="E41" s="4" t="s">
        <f>=Request!E41</f>
      </c>
      <c r="F41" s="4" t="inlineStr">
        <is>
          <t>kg</t>
        </is>
      </c>
      <c r="G41" s="4" t="s">
        <f>=ROUND(D41*E41,2)</f>
      </c>
      <c r="H41" s="4"/>
      <c r="I41" s="17" t="n">
        <v>212054</v>
      </c>
      <c r="J41" s="17" t="n">
        <v>582</v>
      </c>
    </row>
    <row collapsed="false" customFormat="false" customHeight="false" hidden="false" ht="12.1" outlineLevel="0" r="42">
      <c r="A42" s="3" t="s">
        <f>=I42</f>
      </c>
      <c r="B42" s="4" t="inlineStr">
        <is>
          <t>Slavinken 80 gram</t>
        </is>
      </c>
      <c r="C42" s="4" t="inlineStr">
        <is>
          <t>Slavink 80 gram</t>
        </is>
      </c>
      <c r="D42" s="4" t="s">
        <f>=ROUND(J42/C16,2)</f>
      </c>
      <c r="E42" s="4" t="s">
        <f>=Request!E42</f>
      </c>
      <c r="F42" s="4" t="inlineStr">
        <is>
          <t>piece</t>
        </is>
      </c>
      <c r="G42" s="4" t="s">
        <f>=ROUND(D42*E42,2)</f>
      </c>
      <c r="H42" s="4"/>
      <c r="I42" s="17" t="n">
        <v>212082</v>
      </c>
      <c r="J42" s="17" t="n">
        <v>51</v>
      </c>
    </row>
    <row collapsed="false" customFormat="false" customHeight="false" hidden="false" ht="12.1" outlineLevel="0" r="43">
      <c r="A43" s="3" t="s">
        <f>=I43</f>
      </c>
      <c r="B43" s="4" t="inlineStr">
        <is>
          <t>Varkens sauzijzen</t>
        </is>
      </c>
      <c r="C43" s="4" t="inlineStr">
        <is>
          <t>Pork sauces</t>
        </is>
      </c>
      <c r="D43" s="4" t="s">
        <f>=ROUND(J43/C16,2)</f>
      </c>
      <c r="E43" s="4" t="s">
        <f>=Request!E43</f>
      </c>
      <c r="F43" s="4" t="inlineStr">
        <is>
          <t>kg</t>
        </is>
      </c>
      <c r="G43" s="4" t="s">
        <f>=ROUND(D43*E43,2)</f>
      </c>
      <c r="H43" s="4"/>
      <c r="I43" s="17" t="n">
        <v>212084</v>
      </c>
      <c r="J43" s="17" t="n">
        <v>364</v>
      </c>
    </row>
    <row collapsed="false" customFormat="false" customHeight="false" hidden="false" ht="12.1" outlineLevel="0" r="44">
      <c r="A44" s="3"/>
      <c r="B44" s="4"/>
      <c r="C44" s="4"/>
      <c r="D44" s="4"/>
      <c r="E44" s="4"/>
      <c r="F44" s="9" t="inlineStr">
        <is>
          <t>Subtotal:</t>
        </is>
      </c>
      <c r="G44" s="9" t="s">
        <f>=SUM(G32:G43)</f>
      </c>
    </row>
    <row collapsed="false" customFormat="false" customHeight="false" hidden="false" ht="12.1" outlineLevel="0" r="45">
      <c r="A45" s="1" t="inlineStr">
        <is>
          <t> </t>
        </is>
      </c>
      <c r="B45" s="0" t="inlineStr">
        <is>
          <t> </t>
        </is>
      </c>
    </row>
    <row collapsed="false" customFormat="false" customHeight="false" hidden="false" ht="12.1" outlineLevel="0" r="46">
      <c r="A46" s="15"/>
      <c r="B46" s="16" t="inlineStr">
        <is>
          <t>Beleg</t>
        </is>
      </c>
      <c r="C46" s="16" t="inlineStr">
        <is>
          <t>Spreads</t>
        </is>
      </c>
    </row>
    <row collapsed="false" customFormat="false" customHeight="false" hidden="false" ht="12.1" outlineLevel="0" r="47">
      <c r="A47" s="3" t="s">
        <f>=I47</f>
      </c>
      <c r="B47" s="4" t="inlineStr">
        <is>
          <t>Schouderham zonder vet en zwoerd</t>
        </is>
      </c>
      <c r="C47" s="4" t="inlineStr">
        <is>
          <t>Shoulder ham slices</t>
        </is>
      </c>
      <c r="D47" s="4" t="s">
        <f>=ROUND(J47/C16,2)</f>
      </c>
      <c r="E47" s="4" t="s">
        <f>=Request!E47</f>
      </c>
      <c r="F47" s="4" t="inlineStr">
        <is>
          <t>kg</t>
        </is>
      </c>
      <c r="G47" s="4" t="s">
        <f>=ROUND(D47*E47,2)</f>
      </c>
      <c r="H47" s="4"/>
      <c r="I47" s="17" t="n">
        <v>213012</v>
      </c>
      <c r="J47" s="17" t="n">
        <v>605</v>
      </c>
    </row>
    <row collapsed="false" customFormat="false" customHeight="false" hidden="false" ht="12.1" outlineLevel="0" r="48">
      <c r="A48" s="3" t="s">
        <f>=I48</f>
      </c>
      <c r="B48" s="4" t="inlineStr">
        <is>
          <t>Achterham gekookt/gerookt</t>
        </is>
      </c>
      <c r="C48" s="4" t="inlineStr">
        <is>
          <t>Smoked ham</t>
        </is>
      </c>
      <c r="D48" s="4" t="s">
        <f>=ROUND(J48/C16,2)</f>
      </c>
      <c r="E48" s="4" t="s">
        <f>=Request!E48</f>
      </c>
      <c r="F48" s="4" t="inlineStr">
        <is>
          <t>kg</t>
        </is>
      </c>
      <c r="G48" s="4" t="s">
        <f>=ROUND(D48*E48,2)</f>
      </c>
      <c r="H48" s="4"/>
      <c r="I48" s="17" t="n">
        <v>213013</v>
      </c>
      <c r="J48" s="17" t="n">
        <v>540</v>
      </c>
    </row>
    <row collapsed="false" customFormat="false" customHeight="false" hidden="false" ht="12.1" outlineLevel="0" r="49">
      <c r="A49" s="3" t="s">
        <f>=I49</f>
      </c>
      <c r="B49" s="4" t="inlineStr">
        <is>
          <t>Ontbijtspek gerookt</t>
        </is>
      </c>
      <c r="C49" s="4" t="inlineStr">
        <is>
          <t>Bacon</t>
        </is>
      </c>
      <c r="D49" s="4" t="s">
        <f>=ROUND(J49/C16,2)</f>
      </c>
      <c r="E49" s="4" t="s">
        <f>=Request!E49</f>
      </c>
      <c r="F49" s="4" t="inlineStr">
        <is>
          <t>kg</t>
        </is>
      </c>
      <c r="G49" s="4" t="s">
        <f>=ROUND(D49*E49,2)</f>
      </c>
      <c r="H49" s="4"/>
      <c r="I49" s="17" t="n">
        <v>213021</v>
      </c>
      <c r="J49" s="17" t="n">
        <v>800</v>
      </c>
    </row>
    <row collapsed="false" customFormat="false" customHeight="false" hidden="false" ht="12.1" outlineLevel="0" r="50">
      <c r="A50" s="3" t="s">
        <f>=I50</f>
      </c>
      <c r="B50" s="4" t="inlineStr">
        <is>
          <t>Keuken ham</t>
        </is>
      </c>
      <c r="C50" s="4" t="inlineStr">
        <is>
          <t>Bacon bits</t>
        </is>
      </c>
      <c r="D50" s="4" t="s">
        <f>=ROUND(J50/C16,2)</f>
      </c>
      <c r="E50" s="4" t="s">
        <f>=Request!E50</f>
      </c>
      <c r="F50" s="4" t="inlineStr">
        <is>
          <t>kg</t>
        </is>
      </c>
      <c r="G50" s="4" t="s">
        <f>=ROUND(D50*E50,2)</f>
      </c>
      <c r="H50" s="4"/>
      <c r="I50" s="17" t="n">
        <v>213024</v>
      </c>
      <c r="J50" s="17" t="n">
        <v>446</v>
      </c>
    </row>
    <row collapsed="false" customFormat="false" customHeight="false" hidden="false" ht="12.1" outlineLevel="0" r="51">
      <c r="A51" s="3" t="s">
        <f>=I51</f>
      </c>
      <c r="B51" s="4" t="inlineStr">
        <is>
          <t>Bloedworst</t>
        </is>
      </c>
      <c r="C51" s="4" t="inlineStr">
        <is>
          <t>Black pudding</t>
        </is>
      </c>
      <c r="D51" s="4" t="s">
        <f>=ROUND(J51/C16,2)</f>
      </c>
      <c r="E51" s="4" t="s">
        <f>=Request!E51</f>
      </c>
      <c r="F51" s="4" t="inlineStr">
        <is>
          <t>kg</t>
        </is>
      </c>
      <c r="G51" s="4" t="s">
        <f>=ROUND(D51*E51,2)</f>
      </c>
      <c r="H51" s="4"/>
      <c r="I51" s="17" t="n">
        <v>213053</v>
      </c>
      <c r="J51" s="17" t="n">
        <v>272</v>
      </c>
    </row>
    <row collapsed="false" customFormat="false" customHeight="false" hidden="false" ht="12.1" outlineLevel="0" r="52">
      <c r="A52" s="3" t="s">
        <f>=I52</f>
      </c>
      <c r="B52" s="4" t="inlineStr">
        <is>
          <t>BBQ Worst Smokey Joe</t>
        </is>
      </c>
      <c r="C52" s="4" t="inlineStr">
        <is>
          <t>BBQ Sausage Smokey Joe</t>
        </is>
      </c>
      <c r="D52" s="4" t="s">
        <f>=ROUND(J52/C16,2)</f>
      </c>
      <c r="E52" s="4" t="s">
        <f>=Request!E52</f>
      </c>
      <c r="F52" s="4" t="inlineStr">
        <is>
          <t>kg</t>
        </is>
      </c>
      <c r="G52" s="4" t="s">
        <f>=ROUND(D52*E52,2)</f>
      </c>
      <c r="H52" s="4"/>
      <c r="I52" s="17" t="n">
        <v>213079</v>
      </c>
      <c r="J52" s="17" t="n">
        <v>395</v>
      </c>
    </row>
    <row collapsed="false" customFormat="false" customHeight="false" hidden="false" ht="12.1" outlineLevel="0" r="53">
      <c r="A53" s="3" t="s">
        <f>=I53</f>
      </c>
      <c r="B53" s="4" t="inlineStr">
        <is>
          <t>BBQ Worst Naturel</t>
        </is>
      </c>
      <c r="C53" s="4" t="inlineStr">
        <is>
          <t>BBQ Sausage Naturel</t>
        </is>
      </c>
      <c r="D53" s="4" t="s">
        <f>=ROUND(J53/C16,2)</f>
      </c>
      <c r="E53" s="4" t="s">
        <f>=Request!E53</f>
      </c>
      <c r="F53" s="4" t="inlineStr">
        <is>
          <t>kg</t>
        </is>
      </c>
      <c r="G53" s="4" t="s">
        <f>=ROUND(D53*E53,2)</f>
      </c>
      <c r="H53" s="4"/>
      <c r="I53" s="17" t="n">
        <v>213080</v>
      </c>
      <c r="J53" s="17" t="n">
        <v>395</v>
      </c>
    </row>
    <row collapsed="false" customFormat="false" customHeight="false" hidden="false" ht="12.1" outlineLevel="0" r="54">
      <c r="A54" s="3" t="s">
        <f>=I54</f>
      </c>
      <c r="B54" s="4" t="inlineStr">
        <is>
          <t>BBQ Worst Cajun (Kip)</t>
        </is>
      </c>
      <c r="C54" s="4" t="inlineStr">
        <is>
          <t>BBQ Sausage Cajun (Chicken)</t>
        </is>
      </c>
      <c r="D54" s="4" t="s">
        <f>=ROUND(J54/C16,2)</f>
      </c>
      <c r="E54" s="4" t="s">
        <f>=Request!E54</f>
      </c>
      <c r="F54" s="4" t="inlineStr">
        <is>
          <t>kg</t>
        </is>
      </c>
      <c r="G54" s="4" t="s">
        <f>=ROUND(D54*E54,2)</f>
      </c>
      <c r="H54" s="4"/>
      <c r="I54" s="17" t="n">
        <v>213081</v>
      </c>
      <c r="J54" s="17" t="n">
        <v>395</v>
      </c>
    </row>
    <row collapsed="false" customFormat="false" customHeight="false" hidden="false" ht="12.1" outlineLevel="0" r="55">
      <c r="A55" s="3" t="s">
        <f>=I55</f>
      </c>
      <c r="B55" s="4" t="inlineStr">
        <is>
          <t>Kippen ham</t>
        </is>
      </c>
      <c r="C55" s="4" t="inlineStr">
        <is>
          <t>Chicken ham</t>
        </is>
      </c>
      <c r="D55" s="4" t="s">
        <f>=ROUND(J55/C16,2)</f>
      </c>
      <c r="E55" s="4" t="s">
        <f>=Request!E55</f>
      </c>
      <c r="F55" s="4" t="inlineStr">
        <is>
          <t>kg</t>
        </is>
      </c>
      <c r="G55" s="4" t="s">
        <f>=ROUND(D55*E55,2)</f>
      </c>
      <c r="H55" s="4"/>
      <c r="I55" s="17" t="n">
        <v>213088</v>
      </c>
      <c r="J55" s="17" t="n">
        <v>485</v>
      </c>
    </row>
    <row collapsed="false" customFormat="false" customHeight="false" hidden="false" ht="12.1" outlineLevel="0" r="56">
      <c r="A56" s="3"/>
      <c r="B56" s="4"/>
      <c r="C56" s="4"/>
      <c r="D56" s="4"/>
      <c r="E56" s="4"/>
      <c r="F56" s="9" t="inlineStr">
        <is>
          <t>Subtotal:</t>
        </is>
      </c>
      <c r="G56" s="9" t="s">
        <f>=SUM(G47:G55)</f>
      </c>
    </row>
    <row collapsed="false" customFormat="false" customHeight="false" hidden="false" ht="12.1" outlineLevel="0" r="57">
      <c r="A57" s="1" t="inlineStr">
        <is>
          <t> </t>
        </is>
      </c>
      <c r="B57" s="0" t="inlineStr">
        <is>
          <t> </t>
        </is>
      </c>
    </row>
    <row collapsed="false" customFormat="false" customHeight="false" hidden="false" ht="12.1" outlineLevel="0" r="58">
      <c r="A58" s="15"/>
      <c r="B58" s="16" t="inlineStr">
        <is>
          <t>Kip</t>
        </is>
      </c>
      <c r="C58" s="16" t="inlineStr">
        <is>
          <t>Chicken</t>
        </is>
      </c>
    </row>
    <row collapsed="false" customFormat="false" customHeight="false" hidden="false" ht="12.1" outlineLevel="0" r="59">
      <c r="A59" s="3" t="s">
        <f>=I59</f>
      </c>
      <c r="B59" s="4" t="inlineStr">
        <is>
          <t>Hele kip</t>
        </is>
      </c>
      <c r="C59" s="4" t="inlineStr">
        <is>
          <t>Whole chicken</t>
        </is>
      </c>
      <c r="D59" s="4" t="s">
        <f>=ROUND(J59/C16,2)</f>
      </c>
      <c r="E59" s="4" t="s">
        <f>=Request!E59</f>
      </c>
      <c r="F59" s="4" t="inlineStr">
        <is>
          <t>kg</t>
        </is>
      </c>
      <c r="G59" s="4" t="s">
        <f>=ROUND(D59*E59,2)</f>
      </c>
      <c r="H59" s="4"/>
      <c r="I59" s="17" t="n">
        <v>214001</v>
      </c>
      <c r="J59" s="17" t="n">
        <v>180</v>
      </c>
    </row>
    <row collapsed="false" customFormat="false" customHeight="false" hidden="false" ht="12.1" outlineLevel="0" r="60">
      <c r="A60" s="3" t="s">
        <f>=I60</f>
      </c>
      <c r="B60" s="4" t="inlineStr">
        <is>
          <t>Kip filet</t>
        </is>
      </c>
      <c r="C60" s="4" t="inlineStr">
        <is>
          <t>Chicken Breast</t>
        </is>
      </c>
      <c r="D60" s="4" t="s">
        <f>=ROUND(J60/C16,2)</f>
      </c>
      <c r="E60" s="4" t="s">
        <f>=Request!E60</f>
      </c>
      <c r="F60" s="4" t="inlineStr">
        <is>
          <t>kg</t>
        </is>
      </c>
      <c r="G60" s="4" t="s">
        <f>=ROUND(D60*E60,2)</f>
      </c>
      <c r="H60" s="4"/>
      <c r="I60" s="17" t="n">
        <v>214002</v>
      </c>
      <c r="J60" s="17" t="n">
        <v>269</v>
      </c>
    </row>
    <row collapsed="false" customFormat="false" customHeight="false" hidden="false" ht="12.1" outlineLevel="0" r="61">
      <c r="A61" s="3" t="s">
        <f>=I61</f>
      </c>
      <c r="B61" s="4" t="inlineStr">
        <is>
          <t>Vlerken</t>
        </is>
      </c>
      <c r="C61" s="4" t="inlineStr">
        <is>
          <t>Wings</t>
        </is>
      </c>
      <c r="D61" s="4" t="s">
        <f>=ROUND(J61/C16,2)</f>
      </c>
      <c r="E61" s="4" t="s">
        <f>=Request!E61</f>
      </c>
      <c r="F61" s="4" t="inlineStr">
        <is>
          <t>kg</t>
        </is>
      </c>
      <c r="G61" s="4" t="s">
        <f>=ROUND(D61*E61,2)</f>
      </c>
      <c r="H61" s="4"/>
      <c r="I61" s="17" t="n">
        <v>214008</v>
      </c>
      <c r="J61" s="17" t="n">
        <v>225</v>
      </c>
    </row>
    <row collapsed="false" customFormat="false" customHeight="false" hidden="false" ht="12.1" outlineLevel="0" r="62">
      <c r="A62" s="3" t="s">
        <f>=I62</f>
      </c>
      <c r="B62" s="4" t="inlineStr">
        <is>
          <t>Kip karbonade</t>
        </is>
      </c>
      <c r="C62" s="4" t="inlineStr">
        <is>
          <t>Chicken thigh</t>
        </is>
      </c>
      <c r="D62" s="4" t="s">
        <f>=ROUND(J62/C16,2)</f>
      </c>
      <c r="E62" s="4" t="s">
        <f>=Request!E62</f>
      </c>
      <c r="F62" s="4" t="inlineStr">
        <is>
          <t>kg</t>
        </is>
      </c>
      <c r="G62" s="4" t="s">
        <f>=ROUND(D62*E62,2)</f>
      </c>
      <c r="H62" s="4"/>
      <c r="I62" s="17" t="n">
        <v>214010</v>
      </c>
      <c r="J62" s="17" t="n">
        <v>205</v>
      </c>
    </row>
    <row collapsed="false" customFormat="false" customHeight="false" hidden="false" ht="12.1" outlineLevel="0" r="63">
      <c r="A63" s="3" t="s">
        <f>=I63</f>
      </c>
      <c r="B63" s="4" t="inlineStr">
        <is>
          <t>Kip karbonade filet</t>
        </is>
      </c>
      <c r="C63" s="4" t="inlineStr">
        <is>
          <t>Chicken carbonade filet</t>
        </is>
      </c>
      <c r="D63" s="4" t="s">
        <f>=ROUND(J63/C16,2)</f>
      </c>
      <c r="E63" s="4" t="s">
        <f>=Request!E63</f>
      </c>
      <c r="F63" s="4" t="inlineStr">
        <is>
          <t>kg</t>
        </is>
      </c>
      <c r="G63" s="4" t="s">
        <f>=ROUND(D63*E63,2)</f>
      </c>
      <c r="H63" s="4"/>
      <c r="I63" s="17" t="n">
        <v>214014</v>
      </c>
      <c r="J63" s="17" t="n">
        <v>269</v>
      </c>
    </row>
    <row collapsed="false" customFormat="false" customHeight="false" hidden="false" ht="12.1" outlineLevel="0" r="64">
      <c r="A64" s="3" t="s">
        <f>=I64</f>
      </c>
      <c r="B64" s="4" t="inlineStr">
        <is>
          <t>Kippen bouten</t>
        </is>
      </c>
      <c r="C64" s="4" t="inlineStr">
        <is>
          <t>Chicken Legs</t>
        </is>
      </c>
      <c r="D64" s="4" t="s">
        <f>=ROUND(J64/C16,2)</f>
      </c>
      <c r="E64" s="4" t="s">
        <f>=Request!E64</f>
      </c>
      <c r="F64" s="4" t="inlineStr">
        <is>
          <t>kg</t>
        </is>
      </c>
      <c r="G64" s="4" t="s">
        <f>=ROUND(D64*E64,2)</f>
      </c>
      <c r="H64" s="4"/>
      <c r="I64" s="17" t="n">
        <v>214020</v>
      </c>
      <c r="J64" s="17" t="n">
        <v>195</v>
      </c>
    </row>
    <row collapsed="false" customFormat="false" customHeight="false" hidden="false" ht="12.1" outlineLevel="0" r="65">
      <c r="A65" s="3" t="s">
        <f>=I65</f>
      </c>
      <c r="B65" s="4" t="inlineStr">
        <is>
          <t>Kippen gehakt</t>
        </is>
      </c>
      <c r="C65" s="4" t="inlineStr">
        <is>
          <t>Chicken minced meat</t>
        </is>
      </c>
      <c r="D65" s="4" t="s">
        <f>=ROUND(J65/C16,2)</f>
      </c>
      <c r="E65" s="4" t="s">
        <f>=Request!E65</f>
      </c>
      <c r="F65" s="4" t="inlineStr">
        <is>
          <t>kg</t>
        </is>
      </c>
      <c r="G65" s="4" t="s">
        <f>=ROUND(D65*E65,2)</f>
      </c>
      <c r="H65" s="4"/>
      <c r="I65" s="17" t="n">
        <v>214024</v>
      </c>
      <c r="J65" s="17" t="n">
        <v>270</v>
      </c>
    </row>
    <row collapsed="false" customFormat="false" customHeight="false" hidden="false" ht="12.1" outlineLevel="0" r="66">
      <c r="A66" s="3" t="s">
        <f>=I66</f>
      </c>
      <c r="B66" s="4" t="inlineStr">
        <is>
          <t>Kip filet gevuld</t>
        </is>
      </c>
      <c r="C66" s="4" t="inlineStr">
        <is>
          <t>Chicken filet filled</t>
        </is>
      </c>
      <c r="D66" s="4" t="s">
        <f>=ROUND(J66/C16,2)</f>
      </c>
      <c r="E66" s="4" t="s">
        <f>=Request!E66</f>
      </c>
      <c r="F66" s="4" t="inlineStr">
        <is>
          <t>kg</t>
        </is>
      </c>
      <c r="G66" s="4" t="s">
        <f>=ROUND(D66*E66,2)</f>
      </c>
      <c r="H66" s="4"/>
      <c r="I66" s="17" t="n">
        <v>214032</v>
      </c>
      <c r="J66" s="17" t="n">
        <v>442</v>
      </c>
    </row>
    <row collapsed="false" customFormat="false" customHeight="false" hidden="false" ht="12.1" outlineLevel="0" r="67">
      <c r="A67" s="3" t="s">
        <f>=I67</f>
      </c>
      <c r="B67" s="4" t="inlineStr">
        <is>
          <t>Kip shoarma</t>
        </is>
      </c>
      <c r="C67" s="4" t="inlineStr">
        <is>
          <t>Chicken Shawarma</t>
        </is>
      </c>
      <c r="D67" s="4" t="s">
        <f>=ROUND(J67/C16,2)</f>
      </c>
      <c r="E67" s="4" t="s">
        <f>=Request!E67</f>
      </c>
      <c r="F67" s="4" t="inlineStr">
        <is>
          <t>kg</t>
        </is>
      </c>
      <c r="G67" s="4" t="s">
        <f>=ROUND(D67*E67,2)</f>
      </c>
      <c r="H67" s="4"/>
      <c r="I67" s="17" t="n">
        <v>214044</v>
      </c>
      <c r="J67" s="17" t="n">
        <v>431</v>
      </c>
    </row>
    <row collapsed="false" customFormat="false" customHeight="false" hidden="false" ht="12.1" outlineLevel="0" r="68">
      <c r="A68" s="3" t="s">
        <f>=I68</f>
      </c>
      <c r="B68" s="4" t="inlineStr">
        <is>
          <t>Sate vlees kip gemarineerd</t>
        </is>
      </c>
      <c r="C68" s="4" t="inlineStr">
        <is>
          <t>Sate meat chicken marinated</t>
        </is>
      </c>
      <c r="D68" s="4" t="s">
        <f>=ROUND(J68/C16,2)</f>
      </c>
      <c r="E68" s="4" t="s">
        <f>=Request!E68</f>
      </c>
      <c r="F68" s="4" t="inlineStr">
        <is>
          <t>kg</t>
        </is>
      </c>
      <c r="G68" s="4" t="s">
        <f>=ROUND(D68*E68,2)</f>
      </c>
      <c r="H68" s="4"/>
      <c r="I68" s="17" t="n">
        <v>214123</v>
      </c>
      <c r="J68" s="17" t="n">
        <v>335</v>
      </c>
    </row>
    <row collapsed="false" customFormat="false" customHeight="false" hidden="false" ht="12.1" outlineLevel="0" r="69">
      <c r="A69" s="3"/>
      <c r="B69" s="4"/>
      <c r="C69" s="4"/>
      <c r="D69" s="4"/>
      <c r="E69" s="4"/>
      <c r="F69" s="9" t="inlineStr">
        <is>
          <t>Subtotal:</t>
        </is>
      </c>
      <c r="G69" s="9" t="s">
        <f>=SUM(G59:G68)</f>
      </c>
    </row>
    <row collapsed="false" customFormat="false" customHeight="false" hidden="false" ht="12.1" outlineLevel="0" r="70">
      <c r="A70" s="1" t="inlineStr">
        <is>
          <t> </t>
        </is>
      </c>
      <c r="B70" s="0" t="inlineStr">
        <is>
          <t> </t>
        </is>
      </c>
    </row>
    <row collapsed="false" customFormat="false" customHeight="false" hidden="false" ht="12.1" outlineLevel="0" r="71">
      <c r="A71" s="15"/>
      <c r="B71" s="16" t="inlineStr">
        <is>
          <t>Diversen</t>
        </is>
      </c>
      <c r="C71" s="16" t="inlineStr">
        <is>
          <t>Misc</t>
        </is>
      </c>
    </row>
    <row collapsed="false" customFormat="false" customHeight="false" hidden="false" ht="12.1" outlineLevel="0" r="72">
      <c r="A72" s="3" t="s">
        <f>=I72</f>
      </c>
      <c r="B72" s="4" t="inlineStr">
        <is>
          <t>Blom</t>
        </is>
      </c>
      <c r="C72" s="4" t="inlineStr">
        <is>
          <t>Flour</t>
        </is>
      </c>
      <c r="D72" s="4" t="s">
        <f>=ROUND(J72/C16,2)</f>
      </c>
      <c r="E72" s="4" t="s">
        <f>=Request!E72</f>
      </c>
      <c r="F72" s="4" t="inlineStr">
        <is>
          <t>kg</t>
        </is>
      </c>
      <c r="G72" s="4" t="s">
        <f>=ROUND(D72*E72,2)</f>
      </c>
      <c r="H72" s="4"/>
      <c r="I72" s="17" t="n">
        <v>215041</v>
      </c>
      <c r="J72" s="17" t="n">
        <v>48.75</v>
      </c>
    </row>
    <row collapsed="false" customFormat="false" customHeight="false" hidden="false" ht="12.1" outlineLevel="0" r="73">
      <c r="A73" s="3" t="s">
        <f>=I73</f>
      </c>
      <c r="B73" s="4" t="inlineStr">
        <is>
          <t>Agar agar poeder</t>
        </is>
      </c>
      <c r="C73" s="4" t="inlineStr">
        <is>
          <t>Jelly (various flavors ) gelatina</t>
        </is>
      </c>
      <c r="D73" s="4" t="s">
        <f>=ROUND(J73/C16,2)</f>
      </c>
      <c r="E73" s="4" t="s">
        <f>=Request!E73</f>
      </c>
      <c r="F73" s="4" t="inlineStr">
        <is>
          <t>piece</t>
        </is>
      </c>
      <c r="G73" s="4" t="s">
        <f>=ROUND(D73*E73,2)</f>
      </c>
      <c r="H73" s="4"/>
      <c r="I73" s="17" t="n">
        <v>215065</v>
      </c>
      <c r="J73" s="17" t="n">
        <v>5</v>
      </c>
    </row>
    <row collapsed="false" customFormat="false" customHeight="false" hidden="false" ht="12.1" outlineLevel="0" r="74">
      <c r="A74" s="3" t="s">
        <f>=I74</f>
      </c>
      <c r="B74" s="4" t="inlineStr">
        <is>
          <t>Frietes 1 kg.</t>
        </is>
      </c>
      <c r="C74" s="4" t="inlineStr">
        <is>
          <t>Fries 1 kg.</t>
        </is>
      </c>
      <c r="D74" s="4" t="s">
        <f>=ROUND(J74/C16,2)</f>
      </c>
      <c r="E74" s="4" t="s">
        <f>=Request!E74</f>
      </c>
      <c r="F74" s="4" t="inlineStr">
        <is>
          <t>pack</t>
        </is>
      </c>
      <c r="G74" s="4" t="s">
        <f>=ROUND(D74*E74,2)</f>
      </c>
      <c r="H74" s="4"/>
      <c r="I74" s="17" t="n">
        <v>215073</v>
      </c>
      <c r="J74" s="17" t="n">
        <v>130</v>
      </c>
    </row>
    <row collapsed="false" customFormat="false" customHeight="false" hidden="false" ht="12.1" outlineLevel="0" r="75">
      <c r="A75" s="3" t="s">
        <f>=I75</f>
      </c>
      <c r="B75" s="4" t="inlineStr">
        <is>
          <t>Groene bonen</t>
        </is>
      </c>
      <c r="C75" s="4" t="inlineStr">
        <is>
          <t>Green beens</t>
        </is>
      </c>
      <c r="D75" s="4" t="s">
        <f>=ROUND(J75/C16,2)</f>
      </c>
      <c r="E75" s="4" t="s">
        <f>=Request!E75</f>
      </c>
      <c r="F75" s="4" t="inlineStr">
        <is>
          <t>kg</t>
        </is>
      </c>
      <c r="G75" s="4" t="s">
        <f>=ROUND(D75*E75,2)</f>
      </c>
      <c r="H75" s="4"/>
      <c r="I75" s="17" t="n">
        <v>215082</v>
      </c>
      <c r="J75" s="17" t="n">
        <v>57.2</v>
      </c>
    </row>
    <row collapsed="false" customFormat="false" customHeight="false" hidden="false" ht="12.1" outlineLevel="0" r="76">
      <c r="A76" s="3" t="s">
        <f>=I76</f>
      </c>
      <c r="B76" s="4" t="inlineStr">
        <is>
          <t>Aardappelen</t>
        </is>
      </c>
      <c r="C76" s="4" t="inlineStr">
        <is>
          <t>Potatoes</t>
        </is>
      </c>
      <c r="D76" s="4" t="s">
        <f>=ROUND(J76/C16,2)</f>
      </c>
      <c r="E76" s="4" t="s">
        <f>=Request!E76</f>
      </c>
      <c r="F76" s="4" t="inlineStr">
        <is>
          <t>kg</t>
        </is>
      </c>
      <c r="G76" s="4" t="s">
        <f>=ROUND(D76*E76,2)</f>
      </c>
      <c r="H76" s="4"/>
      <c r="I76" s="17" t="n">
        <v>215174</v>
      </c>
      <c r="J76" s="17" t="n">
        <v>37.5</v>
      </c>
    </row>
    <row collapsed="false" customFormat="false" customHeight="false" hidden="false" ht="12.1" outlineLevel="0" r="77">
      <c r="A77" s="3" t="s">
        <f>=I77</f>
      </c>
      <c r="B77" s="4" t="inlineStr">
        <is>
          <t>Coca Cola 350ml</t>
        </is>
      </c>
      <c r="C77" s="4" t="inlineStr">
        <is>
          <t>Coca Cola 350ml</t>
        </is>
      </c>
      <c r="D77" s="4" t="s">
        <f>=ROUND(J77/C16,2)</f>
      </c>
      <c r="E77" s="4" t="s">
        <f>=Request!E77</f>
      </c>
      <c r="F77" s="4" t="inlineStr">
        <is>
          <t>bottle</t>
        </is>
      </c>
      <c r="G77" s="4" t="s">
        <f>=ROUND(D77*E77,2)</f>
      </c>
      <c r="H77" s="4"/>
      <c r="I77" s="17" t="n">
        <v>215175</v>
      </c>
      <c r="J77" s="17" t="n">
        <v>33.5</v>
      </c>
    </row>
    <row collapsed="false" customFormat="false" customHeight="false" hidden="false" ht="12.1" outlineLevel="0" r="78">
      <c r="A78" s="3" t="s">
        <f>=I78</f>
      </c>
      <c r="B78" s="4" t="inlineStr">
        <is>
          <t>Vlees seasoning 3.5 oz</t>
        </is>
      </c>
      <c r="C78" s="4" t="inlineStr">
        <is>
          <t>Meat seasoning 3.5 oz</t>
        </is>
      </c>
      <c r="D78" s="4" t="s">
        <f>=ROUND(J78/C16,2)</f>
      </c>
      <c r="E78" s="4" t="s">
        <f>=Request!E78</f>
      </c>
      <c r="F78" s="4" t="inlineStr">
        <is>
          <t>piece</t>
        </is>
      </c>
      <c r="G78" s="4" t="s">
        <f>=ROUND(D78*E78,2)</f>
      </c>
      <c r="H78" s="4"/>
      <c r="I78" s="17" t="n">
        <v>215179</v>
      </c>
      <c r="J78" s="17" t="n">
        <v>94.5</v>
      </c>
    </row>
    <row collapsed="false" customFormat="false" customHeight="false" hidden="false" ht="12.1" outlineLevel="0" r="79">
      <c r="A79" s="3" t="s">
        <f>=I79</f>
      </c>
      <c r="B79" s="4" t="inlineStr">
        <is>
          <t>Coca cola blik 335 ml</t>
        </is>
      </c>
      <c r="C79" s="4" t="inlineStr">
        <is>
          <t>Coca cola can 335 ml</t>
        </is>
      </c>
      <c r="D79" s="4" t="s">
        <f>=ROUND(J79/C16,2)</f>
      </c>
      <c r="E79" s="4" t="s">
        <f>=Request!E79</f>
      </c>
      <c r="F79" s="4" t="inlineStr">
        <is>
          <t>bottle</t>
        </is>
      </c>
      <c r="G79" s="4" t="s">
        <f>=ROUND(D79*E79,2)</f>
      </c>
      <c r="H79" s="4"/>
      <c r="I79" s="17" t="n">
        <v>215194</v>
      </c>
      <c r="J79" s="17" t="n">
        <v>42</v>
      </c>
    </row>
    <row collapsed="false" customFormat="false" customHeight="false" hidden="false" ht="12.1" outlineLevel="0" r="80">
      <c r="A80" s="3" t="s">
        <f>=I80</f>
      </c>
      <c r="B80" s="4" t="inlineStr">
        <is>
          <t>Zonnebloem olie 1 liter</t>
        </is>
      </c>
      <c r="C80" s="4" t="inlineStr">
        <is>
          <t>Sunflower oil 1 liter</t>
        </is>
      </c>
      <c r="D80" s="4" t="s">
        <f>=ROUND(J80/C16,2)</f>
      </c>
      <c r="E80" s="4" t="s">
        <f>=Request!E80</f>
      </c>
      <c r="F80" s="4" t="inlineStr">
        <is>
          <t>bottle</t>
        </is>
      </c>
      <c r="G80" s="4" t="s">
        <f>=ROUND(D80*E80,2)</f>
      </c>
      <c r="H80" s="4"/>
      <c r="I80" s="17" t="n">
        <v>215230</v>
      </c>
      <c r="J80" s="17" t="n">
        <v>112.5</v>
      </c>
    </row>
    <row collapsed="false" customFormat="false" customHeight="false" hidden="false" ht="12.1" outlineLevel="0" r="81">
      <c r="A81" s="3" t="s">
        <f>=I81</f>
      </c>
      <c r="B81" s="4" t="inlineStr">
        <is>
          <t>Chicken franks</t>
        </is>
      </c>
      <c r="C81" s="4" t="inlineStr">
        <is>
          <t>Chicken franks</t>
        </is>
      </c>
      <c r="D81" s="4" t="s">
        <f>=ROUND(J81/C16,2)</f>
      </c>
      <c r="E81" s="4" t="s">
        <f>=Request!E81</f>
      </c>
      <c r="F81" s="4" t="inlineStr">
        <is>
          <t>pack</t>
        </is>
      </c>
      <c r="G81" s="4" t="s">
        <f>=ROUND(D81*E81,2)</f>
      </c>
      <c r="H81" s="4"/>
      <c r="I81" s="17" t="n">
        <v>215256</v>
      </c>
      <c r="J81" s="17" t="n">
        <v>44.75</v>
      </c>
    </row>
    <row collapsed="false" customFormat="false" customHeight="false" hidden="false" ht="12.1" outlineLevel="0" r="82">
      <c r="A82" s="3" t="s">
        <f>=I82</f>
      </c>
      <c r="B82" s="4" t="inlineStr">
        <is>
          <t>Mayonaise 500ml</t>
        </is>
      </c>
      <c r="C82" s="4" t="inlineStr">
        <is>
          <t>Mayonaise 500ml</t>
        </is>
      </c>
      <c r="D82" s="4" t="s">
        <f>=ROUND(J82/C16,2)</f>
      </c>
      <c r="E82" s="4" t="s">
        <f>=Request!E82</f>
      </c>
      <c r="F82" s="4" t="inlineStr">
        <is>
          <t>bottle</t>
        </is>
      </c>
      <c r="G82" s="4" t="s">
        <f>=ROUND(D82*E82,2)</f>
      </c>
      <c r="H82" s="4"/>
      <c r="I82" s="17" t="n">
        <v>215272</v>
      </c>
      <c r="J82" s="17" t="n">
        <v>136</v>
      </c>
    </row>
    <row collapsed="false" customFormat="false" customHeight="false" hidden="false" ht="12.1" outlineLevel="0" r="83">
      <c r="A83" s="3" t="s">
        <f>=I83</f>
      </c>
      <c r="B83" s="4" t="inlineStr">
        <is>
          <t>Bevroren gemengde groente 900gr</t>
        </is>
      </c>
      <c r="C83" s="4" t="inlineStr">
        <is>
          <t>Frozen mixed vegetables 900gr</t>
        </is>
      </c>
      <c r="D83" s="4" t="s">
        <f>=ROUND(J83/C16,2)</f>
      </c>
      <c r="E83" s="4" t="s">
        <f>=Request!E83</f>
      </c>
      <c r="F83" s="4" t="inlineStr">
        <is>
          <t>piece</t>
        </is>
      </c>
      <c r="G83" s="4" t="s">
        <f>=ROUND(D83*E83,2)</f>
      </c>
      <c r="H83" s="4"/>
      <c r="I83" s="17" t="n">
        <v>215279</v>
      </c>
      <c r="J83" s="17" t="n">
        <v>172.25</v>
      </c>
    </row>
    <row collapsed="false" customFormat="false" customHeight="false" hidden="false" ht="12.1" outlineLevel="0" r="84">
      <c r="A84" s="3" t="s">
        <f>=I84</f>
      </c>
      <c r="B84" s="4" t="inlineStr">
        <is>
          <t>Tomaten puree 800gr.</t>
        </is>
      </c>
      <c r="C84" s="4" t="inlineStr">
        <is>
          <t>Tomato puree 800gr</t>
        </is>
      </c>
      <c r="D84" s="4" t="s">
        <f>=ROUND(J84/C16,2)</f>
      </c>
      <c r="E84" s="4" t="s">
        <f>=Request!E84</f>
      </c>
      <c r="F84" s="4" t="inlineStr">
        <is>
          <t>can</t>
        </is>
      </c>
      <c r="G84" s="4" t="s">
        <f>=ROUND(D84*E84,2)</f>
      </c>
      <c r="H84" s="4"/>
      <c r="I84" s="17" t="n">
        <v>215282</v>
      </c>
      <c r="J84" s="17" t="n">
        <v>39.25</v>
      </c>
    </row>
    <row collapsed="false" customFormat="false" customHeight="false" hidden="false" ht="12.1" outlineLevel="0" r="85">
      <c r="A85" s="3" t="s">
        <f>=I85</f>
      </c>
      <c r="B85" s="4" t="inlineStr">
        <is>
          <t>Peer in blik 29 oz.</t>
        </is>
      </c>
      <c r="C85" s="4" t="inlineStr">
        <is>
          <t>Pear canned 29 oz.</t>
        </is>
      </c>
      <c r="D85" s="4" t="s">
        <f>=ROUND(J85/C16,2)</f>
      </c>
      <c r="E85" s="4" t="s">
        <f>=Request!E85</f>
      </c>
      <c r="F85" s="4" t="inlineStr">
        <is>
          <t>can</t>
        </is>
      </c>
      <c r="G85" s="4" t="s">
        <f>=ROUND(D85*E85,2)</f>
      </c>
      <c r="H85" s="4"/>
      <c r="I85" s="17" t="n">
        <v>215287</v>
      </c>
      <c r="J85" s="17" t="n">
        <v>115</v>
      </c>
    </row>
    <row collapsed="false" customFormat="false" customHeight="false" hidden="false" ht="12.1" outlineLevel="0" r="86">
      <c r="A86" s="3" t="s">
        <f>=I86</f>
      </c>
      <c r="B86" s="4" t="inlineStr">
        <is>
          <t>Azijn 12% wit 1 liter</t>
        </is>
      </c>
      <c r="C86" s="4" t="inlineStr">
        <is>
          <t>Vinegar 12% 1 liter</t>
        </is>
      </c>
      <c r="D86" s="4" t="s">
        <f>=ROUND(J86/C16,2)</f>
      </c>
      <c r="E86" s="4" t="s">
        <f>=Request!E86</f>
      </c>
      <c r="F86" s="4" t="inlineStr">
        <is>
          <t>bottle</t>
        </is>
      </c>
      <c r="G86" s="4" t="s">
        <f>=ROUND(D86*E86,2)</f>
      </c>
      <c r="H86" s="4"/>
      <c r="I86" s="17" t="n">
        <v>215376</v>
      </c>
      <c r="J86" s="17" t="n">
        <v>37.5</v>
      </c>
    </row>
    <row collapsed="false" customFormat="false" customHeight="false" hidden="false" ht="12.1" outlineLevel="0" r="87">
      <c r="A87" s="3" t="s">
        <f>=I87</f>
      </c>
      <c r="B87" s="4" t="inlineStr">
        <is>
          <t>Knoflook</t>
        </is>
      </c>
      <c r="C87" s="4" t="inlineStr">
        <is>
          <t>Garlic</t>
        </is>
      </c>
      <c r="D87" s="4" t="s">
        <f>=ROUND(J87/C16,2)</f>
      </c>
      <c r="E87" s="4" t="s">
        <f>=Request!E87</f>
      </c>
      <c r="F87" s="4" t="inlineStr">
        <is>
          <t>kg</t>
        </is>
      </c>
      <c r="G87" s="4" t="s">
        <f>=ROUND(D87*E87,2)</f>
      </c>
      <c r="H87" s="4"/>
      <c r="I87" s="17" t="n">
        <v>215419</v>
      </c>
      <c r="J87" s="17" t="n">
        <v>188</v>
      </c>
    </row>
    <row collapsed="false" customFormat="false" customHeight="false" hidden="false" ht="12.1" outlineLevel="0" r="88">
      <c r="A88" s="3" t="s">
        <f>=I88</f>
      </c>
      <c r="B88" s="4" t="inlineStr">
        <is>
          <t>Pepsi blik</t>
        </is>
      </c>
      <c r="C88" s="4" t="inlineStr">
        <is>
          <t>Pepsi can</t>
        </is>
      </c>
      <c r="D88" s="4" t="s">
        <f>=ROUND(J88/C16,2)</f>
      </c>
      <c r="E88" s="4" t="s">
        <f>=Request!E88</f>
      </c>
      <c r="F88" s="4" t="inlineStr">
        <is>
          <t>can</t>
        </is>
      </c>
      <c r="G88" s="4" t="s">
        <f>=ROUND(D88*E88,2)</f>
      </c>
      <c r="H88" s="4"/>
      <c r="I88" s="17" t="n">
        <v>215475</v>
      </c>
      <c r="J88" s="17" t="n">
        <v>41.75</v>
      </c>
    </row>
    <row collapsed="false" customFormat="false" customHeight="false" hidden="false" ht="12.1" outlineLevel="0" r="89">
      <c r="A89" s="3" t="s">
        <f>=I89</f>
      </c>
      <c r="B89" s="4" t="inlineStr">
        <is>
          <t>Eieren</t>
        </is>
      </c>
      <c r="C89" s="4" t="inlineStr">
        <is>
          <t>Egg</t>
        </is>
      </c>
      <c r="D89" s="4" t="s">
        <f>=ROUND(J89/C16,2)</f>
      </c>
      <c r="E89" s="4" t="s">
        <f>=Request!E89</f>
      </c>
      <c r="F89" s="4" t="inlineStr">
        <is>
          <t>piece</t>
        </is>
      </c>
      <c r="G89" s="4" t="s">
        <f>=ROUND(D89*E89,2)</f>
      </c>
      <c r="H89" s="4"/>
      <c r="I89" s="17" t="n">
        <v>215487</v>
      </c>
      <c r="J89" s="17" t="n">
        <v>10.5</v>
      </c>
    </row>
    <row collapsed="false" customFormat="false" customHeight="false" hidden="false" ht="12.1" outlineLevel="0" r="90">
      <c r="A90" s="3" t="s">
        <f>=I90</f>
      </c>
      <c r="B90" s="4" t="inlineStr">
        <is>
          <t>Houdbare volle melk 1 liter</t>
        </is>
      </c>
      <c r="C90" s="4" t="inlineStr">
        <is>
          <t>Milk Long Life 1 liter</t>
        </is>
      </c>
      <c r="D90" s="4" t="s">
        <f>=ROUND(J90/C16,2)</f>
      </c>
      <c r="E90" s="4" t="s">
        <f>=Request!E90</f>
      </c>
      <c r="F90" s="4" t="inlineStr">
        <is>
          <t>pack</t>
        </is>
      </c>
      <c r="G90" s="4" t="s">
        <f>=ROUND(D90*E90,2)</f>
      </c>
      <c r="H90" s="4"/>
      <c r="I90" s="17" t="n">
        <v>215507</v>
      </c>
      <c r="J90" s="17" t="n">
        <v>116.75</v>
      </c>
    </row>
    <row collapsed="false" customFormat="false" customHeight="false" hidden="false" ht="12.1" outlineLevel="0" r="91">
      <c r="A91" s="3" t="s">
        <f>=I91</f>
      </c>
      <c r="B91" s="4" t="inlineStr">
        <is>
          <t>Fruit sap 1 gallon</t>
        </is>
      </c>
      <c r="C91" s="4" t="inlineStr">
        <is>
          <t>Juice assorted 1 gallon</t>
        </is>
      </c>
      <c r="D91" s="4" t="s">
        <f>=ROUND(J91/C16,2)</f>
      </c>
      <c r="E91" s="4" t="s">
        <f>=Request!E91</f>
      </c>
      <c r="F91" s="4" t="inlineStr">
        <is>
          <t>bottle</t>
        </is>
      </c>
      <c r="G91" s="4" t="s">
        <f>=ROUND(D91*E91,2)</f>
      </c>
      <c r="H91" s="4"/>
      <c r="I91" s="17" t="n">
        <v>215515</v>
      </c>
      <c r="J91" s="17" t="n">
        <v>240</v>
      </c>
    </row>
    <row collapsed="false" customFormat="false" customHeight="false" hidden="false" ht="12.1" outlineLevel="0" r="92">
      <c r="A92" s="3" t="s">
        <f>=I92</f>
      </c>
      <c r="B92" s="4" t="inlineStr">
        <is>
          <t>Noedels diversen 86gr. per kom</t>
        </is>
      </c>
      <c r="C92" s="4" t="inlineStr">
        <is>
          <t>Noodles assorted 86gr. per bowl</t>
        </is>
      </c>
      <c r="D92" s="4" t="s">
        <f>=ROUND(J92/C16,2)</f>
      </c>
      <c r="E92" s="4" t="s">
        <f>=Request!E92</f>
      </c>
      <c r="F92" s="4" t="inlineStr">
        <is>
          <t>container</t>
        </is>
      </c>
      <c r="G92" s="4" t="s">
        <f>=ROUND(D92*E92,2)</f>
      </c>
      <c r="H92" s="4"/>
      <c r="I92" s="17" t="n">
        <v>215522</v>
      </c>
      <c r="J92" s="17" t="n">
        <v>90.75</v>
      </c>
    </row>
    <row collapsed="false" customFormat="false" customHeight="false" hidden="false" ht="12.1" outlineLevel="0" r="93">
      <c r="A93" s="3" t="s">
        <f>=I93</f>
      </c>
      <c r="B93" s="4" t="inlineStr">
        <is>
          <t>Corn flakes 500 gram</t>
        </is>
      </c>
      <c r="C93" s="4" t="inlineStr">
        <is>
          <t>Corn flakes 500 gram</t>
        </is>
      </c>
      <c r="D93" s="4" t="s">
        <f>=ROUND(J93/C16,2)</f>
      </c>
      <c r="E93" s="4" t="s">
        <f>=Request!E93</f>
      </c>
      <c r="F93" s="4" t="inlineStr">
        <is>
          <t>pack</t>
        </is>
      </c>
      <c r="G93" s="4" t="s">
        <f>=ROUND(D93*E93,2)</f>
      </c>
      <c r="H93" s="4"/>
      <c r="I93" s="17" t="n">
        <v>215528</v>
      </c>
      <c r="J93" s="17" t="n">
        <v>106.25</v>
      </c>
    </row>
    <row collapsed="false" customFormat="false" customHeight="false" hidden="false" ht="12.1" outlineLevel="0" r="94">
      <c r="A94" s="3" t="s">
        <f>=I94</f>
      </c>
      <c r="B94" s="4" t="inlineStr">
        <is>
          <t>Oreo cookies 432 gr</t>
        </is>
      </c>
      <c r="C94" s="4" t="inlineStr">
        <is>
          <t>Oreo cookies 432 gr</t>
        </is>
      </c>
      <c r="D94" s="4" t="s">
        <f>=ROUND(J94/C16,2)</f>
      </c>
      <c r="E94" s="4" t="s">
        <f>=Request!E94</f>
      </c>
      <c r="F94" s="4" t="inlineStr">
        <is>
          <t>pack</t>
        </is>
      </c>
      <c r="G94" s="4" t="s">
        <f>=ROUND(D94*E94,2)</f>
      </c>
      <c r="H94" s="4"/>
      <c r="I94" s="17" t="n">
        <v>215536</v>
      </c>
      <c r="J94" s="17" t="n">
        <v>167</v>
      </c>
    </row>
    <row collapsed="false" customFormat="false" customHeight="false" hidden="false" ht="12.1" outlineLevel="0" r="95">
      <c r="A95" s="3" t="s">
        <f>=I95</f>
      </c>
      <c r="B95" s="4" t="inlineStr">
        <is>
          <t>Djiera poeder 40 gram.</t>
        </is>
      </c>
      <c r="C95" s="4" t="inlineStr">
        <is>
          <t>Cumin powder 40 gram</t>
        </is>
      </c>
      <c r="D95" s="4" t="s">
        <f>=ROUND(J95/C16,2)</f>
      </c>
      <c r="E95" s="4" t="s">
        <f>=Request!E95</f>
      </c>
      <c r="F95" s="4" t="inlineStr">
        <is>
          <t>piece</t>
        </is>
      </c>
      <c r="G95" s="4" t="s">
        <f>=ROUND(D95*E95,2)</f>
      </c>
      <c r="H95" s="4"/>
      <c r="I95" s="17" t="n">
        <v>215553</v>
      </c>
      <c r="J95" s="17" t="n">
        <v>30.25</v>
      </c>
    </row>
    <row collapsed="false" customFormat="false" customHeight="false" hidden="false" ht="12.1" outlineLevel="0" r="96">
      <c r="A96" s="3" t="s">
        <f>=I96</f>
      </c>
      <c r="B96" s="4" t="inlineStr">
        <is>
          <t>Water 1,5l</t>
        </is>
      </c>
      <c r="C96" s="4" t="inlineStr">
        <is>
          <t>Water 1,5l</t>
        </is>
      </c>
      <c r="D96" s="4" t="s">
        <f>=ROUND(J96/C16,2)</f>
      </c>
      <c r="E96" s="4" t="s">
        <f>=Request!E96</f>
      </c>
      <c r="F96" s="4" t="inlineStr">
        <is>
          <t>bottle</t>
        </is>
      </c>
      <c r="G96" s="4" t="s">
        <f>=ROUND(D96*E96,2)</f>
      </c>
      <c r="H96" s="4"/>
      <c r="I96" s="17" t="n">
        <v>215575</v>
      </c>
      <c r="J96" s="17" t="n">
        <v>11.5</v>
      </c>
    </row>
    <row collapsed="false" customFormat="false" customHeight="false" hidden="false" ht="12.1" outlineLevel="0" r="97">
      <c r="A97" s="3" t="s">
        <f>=I97</f>
      </c>
      <c r="B97" s="4" t="inlineStr">
        <is>
          <t>Fernandes ice cream 1 liter</t>
        </is>
      </c>
      <c r="C97" s="4" t="inlineStr">
        <is>
          <t>Ice Cream Assorted 1 liter</t>
        </is>
      </c>
      <c r="D97" s="4" t="s">
        <f>=ROUND(J97/C16,2)</f>
      </c>
      <c r="E97" s="4" t="s">
        <f>=Request!E97</f>
      </c>
      <c r="F97" s="4" t="inlineStr">
        <is>
          <t>piece</t>
        </is>
      </c>
      <c r="G97" s="4" t="s">
        <f>=ROUND(D97*E97,2)</f>
      </c>
      <c r="H97" s="4"/>
      <c r="I97" s="17" t="n">
        <v>215637</v>
      </c>
      <c r="J97" s="17" t="n">
        <v>122.75</v>
      </c>
    </row>
    <row collapsed="false" customFormat="false" customHeight="false" hidden="false" ht="12.1" outlineLevel="0" r="98">
      <c r="A98" s="3" t="s">
        <f>=I98</f>
      </c>
      <c r="B98" s="4" t="inlineStr">
        <is>
          <t>Instant koffie Nescafe 200gr.</t>
        </is>
      </c>
      <c r="C98" s="4" t="inlineStr">
        <is>
          <t>Instant coffee Nescafe 200gr.</t>
        </is>
      </c>
      <c r="D98" s="4" t="s">
        <f>=ROUND(J98/C16,2)</f>
      </c>
      <c r="E98" s="4" t="s">
        <f>=Request!E98</f>
      </c>
      <c r="F98" s="4" t="inlineStr">
        <is>
          <t>bottle</t>
        </is>
      </c>
      <c r="G98" s="4" t="s">
        <f>=ROUND(D98*E98,2)</f>
      </c>
      <c r="H98" s="4"/>
      <c r="I98" s="17" t="n">
        <v>215642</v>
      </c>
      <c r="J98" s="17" t="n">
        <v>285.5</v>
      </c>
    </row>
    <row collapsed="false" customFormat="false" customHeight="false" hidden="false" ht="12.1" outlineLevel="0" r="99">
      <c r="A99" s="3" t="s">
        <f>=I99</f>
      </c>
      <c r="B99" s="4" t="inlineStr">
        <is>
          <t>Soy sauce 500ml.</t>
        </is>
      </c>
      <c r="C99" s="4" t="inlineStr">
        <is>
          <t>Soya sauce 500ml.</t>
        </is>
      </c>
      <c r="D99" s="4" t="s">
        <f>=ROUND(J99/C16,2)</f>
      </c>
      <c r="E99" s="4" t="s">
        <f>=Request!E99</f>
      </c>
      <c r="F99" s="4" t="inlineStr">
        <is>
          <t>bottle</t>
        </is>
      </c>
      <c r="G99" s="4" t="s">
        <f>=ROUND(D99*E99,2)</f>
      </c>
      <c r="H99" s="4"/>
      <c r="I99" s="17" t="n">
        <v>215651</v>
      </c>
      <c r="J99" s="17" t="n">
        <v>83.75</v>
      </c>
    </row>
    <row collapsed="false" customFormat="false" customHeight="false" hidden="false" ht="12.1" outlineLevel="0" r="100">
      <c r="A100" s="3" t="s">
        <f>=I100</f>
      </c>
      <c r="B100" s="4" t="inlineStr">
        <is>
          <t>Tuna vis in olie</t>
        </is>
      </c>
      <c r="C100" s="4" t="inlineStr">
        <is>
          <t>Tuna fish in oil</t>
        </is>
      </c>
      <c r="D100" s="4" t="s">
        <f>=ROUND(J100/C16,2)</f>
      </c>
      <c r="E100" s="4" t="s">
        <f>=Request!E100</f>
      </c>
      <c r="F100" s="4" t="inlineStr">
        <is>
          <t>can</t>
        </is>
      </c>
      <c r="G100" s="4" t="s">
        <f>=ROUND(D100*E100,2)</f>
      </c>
      <c r="H100" s="4"/>
      <c r="I100" s="17" t="n">
        <v>215665</v>
      </c>
      <c r="J100" s="17" t="n">
        <v>49.5</v>
      </c>
    </row>
    <row collapsed="false" customFormat="false" customHeight="false" hidden="false" ht="12.1" outlineLevel="0" r="101">
      <c r="A101" s="3" t="s">
        <f>=I101</f>
      </c>
      <c r="B101" s="4" t="inlineStr">
        <is>
          <t>Fruit sap zuurzak 1 gallon</t>
        </is>
      </c>
      <c r="C101" s="4" t="inlineStr">
        <is>
          <t>Fruit juice soursop 1 gallon</t>
        </is>
      </c>
      <c r="D101" s="4" t="s">
        <f>=ROUND(J101/C16,2)</f>
      </c>
      <c r="E101" s="4" t="s">
        <f>=Request!E101</f>
      </c>
      <c r="F101" s="4" t="inlineStr">
        <is>
          <t>bottle</t>
        </is>
      </c>
      <c r="G101" s="4" t="s">
        <f>=ROUND(D101*E101,2)</f>
      </c>
      <c r="H101" s="4"/>
      <c r="I101" s="17" t="n">
        <v>215667</v>
      </c>
      <c r="J101" s="17" t="n">
        <v>375</v>
      </c>
    </row>
    <row collapsed="false" customFormat="false" customHeight="false" hidden="false" ht="12.1" outlineLevel="0" r="102">
      <c r="A102" s="3" t="s">
        <f>=I102</f>
      </c>
      <c r="B102" s="4" t="inlineStr">
        <is>
          <t>Lima bonen 397 gram.</t>
        </is>
      </c>
      <c r="C102" s="4" t="inlineStr">
        <is>
          <t>Butter beans 397 gram</t>
        </is>
      </c>
      <c r="D102" s="4" t="s">
        <f>=ROUND(J102/C16,2)</f>
      </c>
      <c r="E102" s="4" t="s">
        <f>=Request!E102</f>
      </c>
      <c r="F102" s="4" t="inlineStr">
        <is>
          <t>pack</t>
        </is>
      </c>
      <c r="G102" s="4" t="s">
        <f>=ROUND(D102*E102,2)</f>
      </c>
      <c r="H102" s="4"/>
      <c r="I102" s="17" t="n">
        <v>215699</v>
      </c>
      <c r="J102" s="17" t="n">
        <v>52</v>
      </c>
    </row>
    <row collapsed="false" customFormat="false" customHeight="false" hidden="false" ht="12.1" outlineLevel="0" r="103">
      <c r="A103" s="3" t="s">
        <f>=I103</f>
      </c>
      <c r="B103" s="4" t="inlineStr">
        <is>
          <t>Uien</t>
        </is>
      </c>
      <c r="C103" s="4" t="inlineStr">
        <is>
          <t>Onions</t>
        </is>
      </c>
      <c r="D103" s="4" t="s">
        <f>=ROUND(J103/C16,2)</f>
      </c>
      <c r="E103" s="4" t="s">
        <f>=Request!E103</f>
      </c>
      <c r="F103" s="4" t="inlineStr">
        <is>
          <t>kg</t>
        </is>
      </c>
      <c r="G103" s="4" t="s">
        <f>=ROUND(D103*E103,2)</f>
      </c>
      <c r="H103" s="4"/>
      <c r="I103" s="17" t="n">
        <v>215700</v>
      </c>
      <c r="J103" s="17" t="n">
        <v>50.75</v>
      </c>
    </row>
    <row collapsed="false" customFormat="false" customHeight="false" hidden="false" ht="12.1" outlineLevel="0" r="104">
      <c r="A104" s="3" t="s">
        <f>=I104</f>
      </c>
      <c r="B104" s="4" t="inlineStr">
        <is>
          <t>Zout</t>
        </is>
      </c>
      <c r="C104" s="4" t="inlineStr">
        <is>
          <t>Table salt</t>
        </is>
      </c>
      <c r="D104" s="4" t="s">
        <f>=ROUND(J104/C16,2)</f>
      </c>
      <c r="E104" s="4" t="s">
        <f>=Request!E104</f>
      </c>
      <c r="F104" s="4" t="inlineStr">
        <is>
          <t>kg</t>
        </is>
      </c>
      <c r="G104" s="4" t="s">
        <f>=ROUND(D104*E104,2)</f>
      </c>
      <c r="H104" s="4"/>
      <c r="I104" s="17" t="n">
        <v>215701</v>
      </c>
      <c r="J104" s="17" t="n">
        <v>18.75</v>
      </c>
    </row>
    <row collapsed="false" customFormat="false" customHeight="false" hidden="false" ht="12.1" outlineLevel="0" r="105">
      <c r="A105" s="3" t="s">
        <f>=I105</f>
      </c>
      <c r="B105" s="4" t="inlineStr">
        <is>
          <t>Suiker bruin</t>
        </is>
      </c>
      <c r="C105" s="4" t="inlineStr">
        <is>
          <t>Sugar brown</t>
        </is>
      </c>
      <c r="D105" s="4" t="s">
        <f>=ROUND(J105/C16,2)</f>
      </c>
      <c r="E105" s="4" t="s">
        <f>=Request!E105</f>
      </c>
      <c r="F105" s="4" t="inlineStr">
        <is>
          <t>kg</t>
        </is>
      </c>
      <c r="G105" s="4" t="s">
        <f>=ROUND(D105*E105,2)</f>
      </c>
      <c r="H105" s="4"/>
      <c r="I105" s="17" t="n">
        <v>215702</v>
      </c>
      <c r="J105" s="17" t="n">
        <v>61.5</v>
      </c>
    </row>
    <row collapsed="false" customFormat="false" customHeight="false" hidden="false" ht="12.1" outlineLevel="0" r="106">
      <c r="A106" s="3" t="s">
        <f>=I106</f>
      </c>
      <c r="B106" s="4" t="inlineStr">
        <is>
          <t>Suiker wit</t>
        </is>
      </c>
      <c r="C106" s="4" t="inlineStr">
        <is>
          <t>Sugar white</t>
        </is>
      </c>
      <c r="D106" s="4" t="s">
        <f>=ROUND(J106/C16,2)</f>
      </c>
      <c r="E106" s="4" t="s">
        <f>=Request!E106</f>
      </c>
      <c r="F106" s="4" t="inlineStr">
        <is>
          <t>kg</t>
        </is>
      </c>
      <c r="G106" s="4" t="s">
        <f>=ROUND(D106*E106,2)</f>
      </c>
      <c r="H106" s="4"/>
      <c r="I106" s="17" t="n">
        <v>215703</v>
      </c>
      <c r="J106" s="17" t="n">
        <v>57</v>
      </c>
    </row>
    <row collapsed="false" customFormat="false" customHeight="false" hidden="false" ht="12.1" outlineLevel="0" r="107">
      <c r="A107" s="3" t="s">
        <f>=I107</f>
      </c>
      <c r="B107" s="4" t="inlineStr">
        <is>
          <t>Vuilniszak 75x90</t>
        </is>
      </c>
      <c r="C107" s="4" t="inlineStr">
        <is>
          <t>Garbage bag 30 gln</t>
        </is>
      </c>
      <c r="D107" s="4" t="s">
        <f>=ROUND(J107/C16,2)</f>
      </c>
      <c r="E107" s="4" t="s">
        <f>=Request!E107</f>
      </c>
      <c r="F107" s="4" t="inlineStr">
        <is>
          <t>piece</t>
        </is>
      </c>
      <c r="G107" s="4" t="s">
        <f>=ROUND(D107*E107,2)</f>
      </c>
      <c r="H107" s="4"/>
      <c r="I107" s="17" t="n">
        <v>215713</v>
      </c>
      <c r="J107" s="17" t="n">
        <v>62</v>
      </c>
    </row>
    <row collapsed="false" customFormat="false" customHeight="false" hidden="false" ht="12.1" outlineLevel="0" r="108">
      <c r="A108" s="3" t="s">
        <f>=I108</f>
      </c>
      <c r="B108" s="4" t="inlineStr">
        <is>
          <t>Rode uien</t>
        </is>
      </c>
      <c r="C108" s="4" t="inlineStr">
        <is>
          <t>Red onions</t>
        </is>
      </c>
      <c r="D108" s="4" t="s">
        <f>=ROUND(J108/C16,2)</f>
      </c>
      <c r="E108" s="4" t="s">
        <f>=Request!E108</f>
      </c>
      <c r="F108" s="4" t="inlineStr">
        <is>
          <t>kg</t>
        </is>
      </c>
      <c r="G108" s="4" t="s">
        <f>=ROUND(D108*E108,2)</f>
      </c>
      <c r="H108" s="4"/>
      <c r="I108" s="17" t="n">
        <v>215717</v>
      </c>
      <c r="J108" s="17" t="n">
        <v>71</v>
      </c>
    </row>
    <row collapsed="false" customFormat="false" customHeight="false" hidden="false" ht="12.1" outlineLevel="0" r="109">
      <c r="A109" s="3" t="s">
        <f>=I109</f>
      </c>
      <c r="B109" s="4" t="inlineStr">
        <is>
          <t>Vuilniszak 15 gallon 10 stuks</t>
        </is>
      </c>
      <c r="C109" s="4" t="inlineStr">
        <is>
          <t>Garbage bags 15 gln 10 pieces</t>
        </is>
      </c>
      <c r="D109" s="4" t="s">
        <f>=ROUND(J109/C16,2)</f>
      </c>
      <c r="E109" s="4" t="s">
        <f>=Request!E109</f>
      </c>
      <c r="F109" s="4" t="inlineStr">
        <is>
          <t>pack</t>
        </is>
      </c>
      <c r="G109" s="4" t="s">
        <f>=ROUND(D109*E109,2)</f>
      </c>
      <c r="H109" s="4"/>
      <c r="I109" s="17" t="n">
        <v>215737</v>
      </c>
      <c r="J109" s="17" t="n">
        <v>44.75</v>
      </c>
    </row>
    <row collapsed="false" customFormat="false" customHeight="false" hidden="false" ht="12.1" outlineLevel="0" r="110">
      <c r="A110" s="3" t="s">
        <f>=I110</f>
      </c>
      <c r="B110" s="4" t="inlineStr">
        <is>
          <t>Vuilniszak 55 gallon 10 stuks</t>
        </is>
      </c>
      <c r="C110" s="4" t="inlineStr">
        <is>
          <t>Garbage bags 55 gln 10 pieces</t>
        </is>
      </c>
      <c r="D110" s="4" t="s">
        <f>=ROUND(J110/C16,2)</f>
      </c>
      <c r="E110" s="4" t="s">
        <f>=Request!E110</f>
      </c>
      <c r="F110" s="4" t="inlineStr">
        <is>
          <t>pack</t>
        </is>
      </c>
      <c r="G110" s="4" t="s">
        <f>=ROUND(D110*E110,2)</f>
      </c>
      <c r="H110" s="4"/>
      <c r="I110" s="17" t="n">
        <v>215738</v>
      </c>
      <c r="J110" s="17" t="n">
        <v>170.25</v>
      </c>
    </row>
    <row collapsed="false" customFormat="false" customHeight="false" hidden="false" ht="12.1" outlineLevel="0" r="111">
      <c r="A111" s="3" t="s">
        <f>=I111</f>
      </c>
      <c r="B111" s="4" t="inlineStr">
        <is>
          <t>Bruine bonen  397 gram      </t>
        </is>
      </c>
      <c r="C111" s="4" t="inlineStr">
        <is>
          <t>Kidney Beans 397 gram       </t>
        </is>
      </c>
      <c r="D111" s="4" t="s">
        <f>=ROUND(J111/C16,2)</f>
      </c>
      <c r="E111" s="4" t="s">
        <f>=Request!E111</f>
      </c>
      <c r="F111" s="4" t="inlineStr">
        <is>
          <t>pack</t>
        </is>
      </c>
      <c r="G111" s="4" t="s">
        <f>=ROUND(D111*E111,2)</f>
      </c>
      <c r="H111" s="4"/>
      <c r="I111" s="17" t="n">
        <v>215742</v>
      </c>
      <c r="J111" s="17" t="n">
        <v>117</v>
      </c>
    </row>
    <row collapsed="false" customFormat="false" customHeight="false" hidden="false" ht="12.1" outlineLevel="0" r="112">
      <c r="A112" s="3" t="s">
        <f>=I112</f>
      </c>
      <c r="B112" s="4" t="inlineStr">
        <is>
          <t>Kikkererwten 822 gr</t>
        </is>
      </c>
      <c r="C112" s="4" t="inlineStr">
        <is>
          <t>Chick peas 822 gr.</t>
        </is>
      </c>
      <c r="D112" s="4" t="s">
        <f>=ROUND(J112/C16,2)</f>
      </c>
      <c r="E112" s="4" t="s">
        <f>=Request!E112</f>
      </c>
      <c r="F112" s="4" t="inlineStr">
        <is>
          <t>can</t>
        </is>
      </c>
      <c r="G112" s="4" t="s">
        <f>=ROUND(D112*E112,2)</f>
      </c>
      <c r="H112" s="4"/>
      <c r="I112" s="17" t="n">
        <v>215745</v>
      </c>
      <c r="J112" s="17" t="n">
        <v>205.5</v>
      </c>
    </row>
    <row collapsed="false" customFormat="false" customHeight="false" hidden="false" ht="12.1" outlineLevel="0" r="113">
      <c r="A113" s="3" t="s">
        <f>=I113</f>
      </c>
      <c r="B113" s="4" t="inlineStr">
        <is>
          <t>Groene olijven 220 gram</t>
        </is>
      </c>
      <c r="C113" s="4" t="inlineStr">
        <is>
          <t>Green olives 200 gram</t>
        </is>
      </c>
      <c r="D113" s="4" t="s">
        <f>=ROUND(J113/C16,2)</f>
      </c>
      <c r="E113" s="4" t="s">
        <f>=Request!E113</f>
      </c>
      <c r="F113" s="4" t="inlineStr">
        <is>
          <t>bottle</t>
        </is>
      </c>
      <c r="G113" s="4" t="s">
        <f>=ROUND(D113*E113,2)</f>
      </c>
      <c r="H113" s="4"/>
      <c r="I113" s="17" t="n">
        <v>215781</v>
      </c>
      <c r="J113" s="17" t="n">
        <v>70.5</v>
      </c>
    </row>
    <row collapsed="false" customFormat="false" customHeight="false" hidden="false" ht="12.1" outlineLevel="0" r="114">
      <c r="A114" s="3" t="s">
        <f>=I114</f>
      </c>
      <c r="B114" s="4" t="inlineStr">
        <is>
          <t>Ketchup (hot) 750ml.</t>
        </is>
      </c>
      <c r="C114" s="4" t="inlineStr">
        <is>
          <t>Ketchup (spicy) 750ml.</t>
        </is>
      </c>
      <c r="D114" s="4" t="s">
        <f>=ROUND(J114/C16,2)</f>
      </c>
      <c r="E114" s="4" t="s">
        <f>=Request!E114</f>
      </c>
      <c r="F114" s="4" t="inlineStr">
        <is>
          <t>bottle</t>
        </is>
      </c>
      <c r="G114" s="4" t="s">
        <f>=ROUND(D114*E114,2)</f>
      </c>
      <c r="H114" s="4"/>
      <c r="I114" s="17" t="n">
        <v>215794</v>
      </c>
      <c r="J114" s="17" t="n">
        <v>112.75</v>
      </c>
    </row>
    <row collapsed="false" customFormat="false" customHeight="false" hidden="false" ht="12.1" outlineLevel="0" r="115">
      <c r="A115" s="3" t="s">
        <f>=I115</f>
      </c>
      <c r="B115" s="4" t="inlineStr">
        <is>
          <t>Gele pesi</t>
        </is>
      </c>
      <c r="C115" s="4" t="inlineStr">
        <is>
          <t>Lentils</t>
        </is>
      </c>
      <c r="D115" s="4" t="s">
        <f>=ROUND(J115/C16,2)</f>
      </c>
      <c r="E115" s="4" t="s">
        <f>=Request!E115</f>
      </c>
      <c r="F115" s="4" t="inlineStr">
        <is>
          <t>kg</t>
        </is>
      </c>
      <c r="G115" s="4" t="s">
        <f>=ROUND(D115*E115,2)</f>
      </c>
      <c r="H115" s="4"/>
      <c r="I115" s="17" t="n">
        <v>215822</v>
      </c>
      <c r="J115" s="17" t="n">
        <v>57.5</v>
      </c>
    </row>
    <row collapsed="false" customFormat="false" customHeight="false" hidden="false" ht="12.1" outlineLevel="0" r="116">
      <c r="A116" s="3" t="s">
        <f>=I116</f>
      </c>
      <c r="B116" s="4" t="inlineStr">
        <is>
          <t>Chives 0.25oz</t>
        </is>
      </c>
      <c r="C116" s="4" t="inlineStr">
        <is>
          <t>Chives 0.25oz</t>
        </is>
      </c>
      <c r="D116" s="4" t="s">
        <f>=ROUND(J116/C16,2)</f>
      </c>
      <c r="E116" s="4" t="s">
        <f>=Request!E116</f>
      </c>
      <c r="F116" s="4" t="inlineStr">
        <is>
          <t>piece</t>
        </is>
      </c>
      <c r="G116" s="4" t="s">
        <f>=ROUND(D116*E116,2)</f>
      </c>
      <c r="H116" s="4"/>
      <c r="I116" s="17" t="n">
        <v>215823</v>
      </c>
      <c r="J116" s="17" t="n">
        <v>57</v>
      </c>
    </row>
    <row collapsed="false" customFormat="false" customHeight="false" hidden="false" ht="12.1" outlineLevel="0" r="117">
      <c r="A117" s="3" t="s">
        <f>=I117</f>
      </c>
      <c r="B117" s="4" t="inlineStr">
        <is>
          <t>Water 500ml.</t>
        </is>
      </c>
      <c r="C117" s="4" t="inlineStr">
        <is>
          <t>Water 500ml.</t>
        </is>
      </c>
      <c r="D117" s="4" t="s">
        <f>=ROUND(J117/C16,2)</f>
      </c>
      <c r="E117" s="4" t="s">
        <f>=Request!E117</f>
      </c>
      <c r="F117" s="4" t="inlineStr">
        <is>
          <t>bottle</t>
        </is>
      </c>
      <c r="G117" s="4" t="s">
        <f>=ROUND(D117*E117,2)</f>
      </c>
      <c r="H117" s="4"/>
      <c r="I117" s="17" t="n">
        <v>215828</v>
      </c>
      <c r="J117" s="17" t="n">
        <v>5.2</v>
      </c>
    </row>
    <row collapsed="false" customFormat="false" customHeight="false" hidden="false" ht="12.1" outlineLevel="0" r="118">
      <c r="A118" s="3" t="s">
        <f>=I118</f>
      </c>
      <c r="B118" s="4" t="inlineStr">
        <is>
          <t>Tabasco sous 59ml.</t>
        </is>
      </c>
      <c r="C118" s="4" t="inlineStr">
        <is>
          <t>Tabasco sauce 59ml.</t>
        </is>
      </c>
      <c r="D118" s="4" t="s">
        <f>=ROUND(J118/C16,2)</f>
      </c>
      <c r="E118" s="4" t="s">
        <f>=Request!E118</f>
      </c>
      <c r="F118" s="4" t="inlineStr">
        <is>
          <t>bottle</t>
        </is>
      </c>
      <c r="G118" s="4" t="s">
        <f>=ROUND(D118*E118,2)</f>
      </c>
      <c r="H118" s="4"/>
      <c r="I118" s="17" t="n">
        <v>215834</v>
      </c>
      <c r="J118" s="17" t="n">
        <v>125.5</v>
      </c>
    </row>
    <row collapsed="false" customFormat="false" customHeight="false" hidden="false" ht="12.1" outlineLevel="0" r="119">
      <c r="A119" s="3" t="s">
        <f>=I119</f>
      </c>
      <c r="B119" s="4" t="inlineStr">
        <is>
          <t>Mayonaise 650 ml</t>
        </is>
      </c>
      <c r="C119" s="4" t="inlineStr">
        <is>
          <t>Mayonaise 650 ml</t>
        </is>
      </c>
      <c r="D119" s="4" t="s">
        <f>=ROUND(J119/C16,2)</f>
      </c>
      <c r="E119" s="4" t="s">
        <f>=Request!E119</f>
      </c>
      <c r="F119" s="4" t="inlineStr">
        <is>
          <t>piece</t>
        </is>
      </c>
      <c r="G119" s="4" t="s">
        <f>=ROUND(D119*E119,2)</f>
      </c>
      <c r="H119" s="4"/>
      <c r="I119" s="17" t="n">
        <v>215893</v>
      </c>
      <c r="J119" s="17" t="n">
        <v>186.25</v>
      </c>
    </row>
    <row collapsed="false" customFormat="false" customHeight="false" hidden="false" ht="12.1" outlineLevel="0" r="120">
      <c r="A120" s="3" t="s">
        <f>=I120</f>
      </c>
      <c r="B120" s="4" t="inlineStr">
        <is>
          <t>Paneermeel 500gr.</t>
        </is>
      </c>
      <c r="C120" s="4" t="inlineStr">
        <is>
          <t>Bread crumbs 500gr.</t>
        </is>
      </c>
      <c r="D120" s="4" t="s">
        <f>=ROUND(J120/C16,2)</f>
      </c>
      <c r="E120" s="4" t="s">
        <f>=Request!E120</f>
      </c>
      <c r="F120" s="4" t="inlineStr">
        <is>
          <t>pack</t>
        </is>
      </c>
      <c r="G120" s="4" t="s">
        <f>=ROUND(D120*E120,2)</f>
      </c>
      <c r="H120" s="4"/>
      <c r="I120" s="17" t="n">
        <v>215919</v>
      </c>
      <c r="J120" s="17" t="n">
        <v>81.5</v>
      </c>
    </row>
    <row collapsed="false" customFormat="false" customHeight="false" hidden="false" ht="12.1" outlineLevel="0" r="121">
      <c r="A121" s="3" t="s">
        <f>=I121</f>
      </c>
      <c r="B121" s="4" t="inlineStr">
        <is>
          <t>Paloma rijst semi 25kg</t>
        </is>
      </c>
      <c r="C121" s="4" t="inlineStr">
        <is>
          <t>Rice semi 25kg</t>
        </is>
      </c>
      <c r="D121" s="4" t="s">
        <f>=ROUND(J121/C16,2)</f>
      </c>
      <c r="E121" s="4" t="s">
        <f>=Request!E121</f>
      </c>
      <c r="F121" s="4" t="inlineStr">
        <is>
          <t>sack</t>
        </is>
      </c>
      <c r="G121" s="4" t="s">
        <f>=ROUND(D121*E121,2)</f>
      </c>
      <c r="H121" s="4"/>
      <c r="I121" s="17" t="n">
        <v>215951</v>
      </c>
      <c r="J121" s="17" t="n">
        <v>975</v>
      </c>
    </row>
    <row collapsed="false" customFormat="false" customHeight="false" hidden="false" ht="12.1" outlineLevel="0" r="122">
      <c r="A122" s="3" t="s">
        <f>=I122</f>
      </c>
      <c r="B122" s="4" t="inlineStr">
        <is>
          <t>Instant Chocolate milk 400gr.</t>
        </is>
      </c>
      <c r="C122" s="4" t="inlineStr">
        <is>
          <t>Instant Chocolate milk 400gr.</t>
        </is>
      </c>
      <c r="D122" s="4" t="s">
        <f>=ROUND(J122/C16,2)</f>
      </c>
      <c r="E122" s="4" t="s">
        <f>=Request!E122</f>
      </c>
      <c r="F122" s="4" t="inlineStr">
        <is>
          <t>can</t>
        </is>
      </c>
      <c r="G122" s="4" t="s">
        <f>=ROUND(D122*E122,2)</f>
      </c>
      <c r="H122" s="4"/>
      <c r="I122" s="17" t="n">
        <v>215978</v>
      </c>
      <c r="J122" s="17" t="n">
        <v>177.5</v>
      </c>
    </row>
    <row collapsed="false" customFormat="false" customHeight="false" hidden="false" ht="12.1" outlineLevel="0" r="123">
      <c r="A123" s="3" t="s">
        <f>=I123</f>
      </c>
      <c r="B123" s="4" t="inlineStr">
        <is>
          <t>Gecondenseerde melk 397 gram</t>
        </is>
      </c>
      <c r="C123" s="4" t="inlineStr">
        <is>
          <t>Condensed milk 397 gram</t>
        </is>
      </c>
      <c r="D123" s="4" t="s">
        <f>=ROUND(J123/C16,2)</f>
      </c>
      <c r="E123" s="4" t="s">
        <f>=Request!E123</f>
      </c>
      <c r="F123" s="4" t="inlineStr">
        <is>
          <t>piece</t>
        </is>
      </c>
      <c r="G123" s="4" t="s">
        <f>=ROUND(D123*E123,2)</f>
      </c>
      <c r="H123" s="4"/>
      <c r="I123" s="17" t="n">
        <v>215982</v>
      </c>
      <c r="J123" s="17" t="n">
        <v>40.5</v>
      </c>
    </row>
    <row collapsed="false" customFormat="false" customHeight="false" hidden="false" ht="12.1" outlineLevel="0" r="124">
      <c r="A124" s="3" t="s">
        <f>=I124</f>
      </c>
      <c r="B124" s="4" t="inlineStr">
        <is>
          <t>Beltegoed Telesur 100 SRD</t>
        </is>
      </c>
      <c r="C124" s="4" t="inlineStr">
        <is>
          <t>Telesur call credit 100 SRD</t>
        </is>
      </c>
      <c r="D124" s="4" t="s">
        <f>=ROUND(J124/C16,2)</f>
      </c>
      <c r="E124" s="4" t="s">
        <f>=Request!E124</f>
      </c>
      <c r="F124" s="4" t="inlineStr">
        <is>
          <t>piece</t>
        </is>
      </c>
      <c r="G124" s="4" t="s">
        <f>=ROUND(D124*E124,2)</f>
      </c>
      <c r="H124" s="4"/>
      <c r="I124" s="17" t="n">
        <v>2151044</v>
      </c>
      <c r="J124" s="17" t="n">
        <v>100</v>
      </c>
    </row>
    <row collapsed="false" customFormat="false" customHeight="false" hidden="false" ht="12.1" outlineLevel="0" r="125">
      <c r="A125" s="3" t="s">
        <f>=I125</f>
      </c>
      <c r="B125" s="4" t="inlineStr">
        <is>
          <t>French fries 1kg</t>
        </is>
      </c>
      <c r="C125" s="4" t="inlineStr">
        <is>
          <t>French fries 1kg</t>
        </is>
      </c>
      <c r="D125" s="4" t="s">
        <f>=ROUND(J125/C16,2)</f>
      </c>
      <c r="E125" s="4" t="s">
        <f>=Request!E125</f>
      </c>
      <c r="F125" s="4" t="inlineStr">
        <is>
          <t>pack</t>
        </is>
      </c>
      <c r="G125" s="4" t="s">
        <f>=ROUND(D125*E125,2)</f>
      </c>
      <c r="H125" s="4"/>
      <c r="I125" s="17" t="n">
        <v>2151055</v>
      </c>
      <c r="J125" s="17" t="n">
        <v>130</v>
      </c>
    </row>
    <row collapsed="false" customFormat="false" customHeight="false" hidden="false" ht="12.1" outlineLevel="0" r="126">
      <c r="A126" s="3" t="s">
        <f>=I126</f>
      </c>
      <c r="B126" s="4" t="inlineStr">
        <is>
          <t>Spinazi 450 gr.</t>
        </is>
      </c>
      <c r="C126" s="4" t="inlineStr">
        <is>
          <t>Spinach 450 gr.</t>
        </is>
      </c>
      <c r="D126" s="4" t="s">
        <f>=ROUND(J126/C16,2)</f>
      </c>
      <c r="E126" s="4" t="s">
        <f>=Request!E126</f>
      </c>
      <c r="F126" s="4" t="inlineStr">
        <is>
          <t>piece</t>
        </is>
      </c>
      <c r="G126" s="4" t="s">
        <f>=ROUND(D126*E126,2)</f>
      </c>
      <c r="H126" s="4"/>
      <c r="I126" s="17" t="n">
        <v>2151079</v>
      </c>
      <c r="J126" s="17" t="n">
        <v>80.5</v>
      </c>
    </row>
    <row collapsed="false" customFormat="false" customHeight="false" hidden="false" ht="12.1" outlineLevel="0" r="127">
      <c r="A127" s="3" t="s">
        <f>=I127</f>
      </c>
      <c r="B127" s="4" t="inlineStr">
        <is>
          <t>Macaroni (Penne) 500 gr.</t>
        </is>
      </c>
      <c r="C127" s="4" t="inlineStr">
        <is>
          <t>Macaroni (Penne) 500 gr.</t>
        </is>
      </c>
      <c r="D127" s="4" t="s">
        <f>=ROUND(J127/C16,2)</f>
      </c>
      <c r="E127" s="4" t="s">
        <f>=Request!E127</f>
      </c>
      <c r="F127" s="4" t="inlineStr">
        <is>
          <t>piece</t>
        </is>
      </c>
      <c r="G127" s="4" t="s">
        <f>=ROUND(D127*E127,2)</f>
      </c>
      <c r="H127" s="4"/>
      <c r="I127" s="17" t="n">
        <v>2151085</v>
      </c>
      <c r="J127" s="17" t="n">
        <v>31.4</v>
      </c>
    </row>
    <row collapsed="false" customFormat="false" customHeight="false" hidden="false" ht="12.1" outlineLevel="0" r="128">
      <c r="A128" s="3" t="s">
        <f>=I128</f>
      </c>
      <c r="B128" s="4" t="inlineStr">
        <is>
          <t>Soya olie 5 liter</t>
        </is>
      </c>
      <c r="C128" s="4" t="inlineStr">
        <is>
          <t>Soya oil 5 liter</t>
        </is>
      </c>
      <c r="D128" s="4" t="s">
        <f>=ROUND(J128/C16,2)</f>
      </c>
      <c r="E128" s="4" t="s">
        <f>=Request!E128</f>
      </c>
      <c r="F128" s="4" t="inlineStr">
        <is>
          <t>bottle</t>
        </is>
      </c>
      <c r="G128" s="4" t="s">
        <f>=ROUND(D128*E128,2)</f>
      </c>
      <c r="H128" s="4"/>
      <c r="I128" s="17" t="n">
        <v>2151168</v>
      </c>
      <c r="J128" s="17" t="n">
        <v>405</v>
      </c>
    </row>
    <row collapsed="false" customFormat="false" customHeight="false" hidden="false" ht="12.1" outlineLevel="0" r="129">
      <c r="A129" s="3" t="s">
        <f>=I129</f>
      </c>
      <c r="B129" s="4" t="inlineStr">
        <is>
          <t>Geribbelde friet 1kg</t>
        </is>
      </c>
      <c r="C129" s="4" t="inlineStr">
        <is>
          <t>Fries crincle cut 1kg</t>
        </is>
      </c>
      <c r="D129" s="4" t="s">
        <f>=ROUND(J129/C16,2)</f>
      </c>
      <c r="E129" s="4" t="s">
        <f>=Request!E129</f>
      </c>
      <c r="F129" s="4" t="inlineStr">
        <is>
          <t>pack</t>
        </is>
      </c>
      <c r="G129" s="4" t="s">
        <f>=ROUND(D129*E129,2)</f>
      </c>
      <c r="H129" s="4"/>
      <c r="I129" s="17" t="n">
        <v>2151255</v>
      </c>
      <c r="J129" s="17" t="n">
        <v>127</v>
      </c>
    </row>
    <row collapsed="false" customFormat="false" customHeight="false" hidden="false" ht="12.1" outlineLevel="0" r="130">
      <c r="A130" s="3" t="s">
        <f>=I130</f>
      </c>
      <c r="B130" s="4" t="inlineStr">
        <is>
          <t>Spaghetti 400gr.</t>
        </is>
      </c>
      <c r="C130" s="4" t="inlineStr">
        <is>
          <t>Spaghetti 400gr.</t>
        </is>
      </c>
      <c r="D130" s="4" t="s">
        <f>=ROUND(J130/C16,2)</f>
      </c>
      <c r="E130" s="4" t="s">
        <f>=Request!E130</f>
      </c>
      <c r="F130" s="4" t="inlineStr">
        <is>
          <t>pack</t>
        </is>
      </c>
      <c r="G130" s="4" t="s">
        <f>=ROUND(D130*E130,2)</f>
      </c>
      <c r="H130" s="4"/>
      <c r="I130" s="17" t="n">
        <v>2151265</v>
      </c>
      <c r="J130" s="17" t="n">
        <v>40.5</v>
      </c>
    </row>
    <row collapsed="false" customFormat="false" customHeight="false" hidden="false" ht="12.1" outlineLevel="0" r="131">
      <c r="A131" s="3" t="s">
        <f>=I131</f>
      </c>
      <c r="B131" s="4" t="inlineStr">
        <is>
          <t>Sardien in olie 125gr.</t>
        </is>
      </c>
      <c r="C131" s="4" t="inlineStr">
        <is>
          <t>Sardines in oil 125gr.</t>
        </is>
      </c>
      <c r="D131" s="4" t="s">
        <f>=ROUND(J131/C16,2)</f>
      </c>
      <c r="E131" s="4" t="s">
        <f>=Request!E131</f>
      </c>
      <c r="F131" s="4" t="inlineStr">
        <is>
          <t>can</t>
        </is>
      </c>
      <c r="G131" s="4" t="s">
        <f>=ROUND(D131*E131,2)</f>
      </c>
      <c r="H131" s="4"/>
      <c r="I131" s="17" t="n">
        <v>2151288</v>
      </c>
      <c r="J131" s="17" t="n">
        <v>54</v>
      </c>
    </row>
    <row collapsed="false" customFormat="false" customHeight="false" hidden="false" ht="12.1" outlineLevel="0" r="132">
      <c r="A132" s="3" t="s">
        <f>=I132</f>
      </c>
      <c r="B132" s="4" t="inlineStr">
        <is>
          <t>Melk poeder 800 gram</t>
        </is>
      </c>
      <c r="C132" s="4" t="inlineStr">
        <is>
          <t>Milk powder 800 gram</t>
        </is>
      </c>
      <c r="D132" s="4" t="s">
        <f>=ROUND(J132/C16,2)</f>
      </c>
      <c r="E132" s="4" t="s">
        <f>=Request!E132</f>
      </c>
      <c r="F132" s="4" t="inlineStr">
        <is>
          <t>piece</t>
        </is>
      </c>
      <c r="G132" s="4" t="s">
        <f>=ROUND(D132*E132,2)</f>
      </c>
      <c r="H132" s="4"/>
      <c r="I132" s="17" t="n">
        <v>2151327</v>
      </c>
      <c r="J132" s="17" t="n">
        <v>487.5</v>
      </c>
    </row>
    <row collapsed="false" customFormat="false" customHeight="false" hidden="false" ht="12.1" outlineLevel="0" r="133">
      <c r="A133" s="3" t="s">
        <f>=I133</f>
      </c>
      <c r="B133" s="4" t="inlineStr">
        <is>
          <t>Fruit yoghurt 115gr.</t>
        </is>
      </c>
      <c r="C133" s="4" t="inlineStr">
        <is>
          <t>Yogourt Assorted 115gr.</t>
        </is>
      </c>
      <c r="D133" s="4" t="s">
        <f>=ROUND(J133/C16,2)</f>
      </c>
      <c r="E133" s="4" t="s">
        <f>=Request!E133</f>
      </c>
      <c r="F133" s="4" t="inlineStr">
        <is>
          <t>piece</t>
        </is>
      </c>
      <c r="G133" s="4" t="s">
        <f>=ROUND(D133*E133,2)</f>
      </c>
      <c r="H133" s="4"/>
      <c r="I133" s="17" t="n">
        <v>2151335</v>
      </c>
      <c r="J133" s="17" t="n">
        <v>19.5</v>
      </c>
    </row>
    <row collapsed="false" customFormat="false" customHeight="false" hidden="false" ht="12.1" outlineLevel="0" r="134">
      <c r="A134" s="3" t="s">
        <f>=I134</f>
      </c>
      <c r="B134" s="4" t="inlineStr">
        <is>
          <t>Slagroom 1 liter</t>
        </is>
      </c>
      <c r="C134" s="4" t="inlineStr">
        <is>
          <t>Whipping cream 1 liter</t>
        </is>
      </c>
      <c r="D134" s="4" t="s">
        <f>=ROUND(J134/C16,2)</f>
      </c>
      <c r="E134" s="4" t="s">
        <f>=Request!E134</f>
      </c>
      <c r="F134" s="4" t="inlineStr">
        <is>
          <t>pack</t>
        </is>
      </c>
      <c r="G134" s="4" t="s">
        <f>=ROUND(D134*E134,2)</f>
      </c>
      <c r="H134" s="4"/>
      <c r="I134" s="17" t="n">
        <v>2151345</v>
      </c>
      <c r="J134" s="17" t="n">
        <v>330.5</v>
      </c>
    </row>
    <row collapsed="false" customFormat="false" customHeight="false" hidden="false" ht="12.1" outlineLevel="0" r="135">
      <c r="A135" s="3" t="s">
        <f>=I135</f>
      </c>
      <c r="B135" s="4" t="inlineStr">
        <is>
          <t>Tomaten puree 400gr.</t>
        </is>
      </c>
      <c r="C135" s="4" t="inlineStr">
        <is>
          <t>Tomato paste 400gr.</t>
        </is>
      </c>
      <c r="D135" s="4" t="s">
        <f>=ROUND(J135/C16,2)</f>
      </c>
      <c r="E135" s="4" t="s">
        <f>=Request!E135</f>
      </c>
      <c r="F135" s="4" t="inlineStr">
        <is>
          <t>can</t>
        </is>
      </c>
      <c r="G135" s="4" t="s">
        <f>=ROUND(D135*E135,2)</f>
      </c>
      <c r="H135" s="4"/>
      <c r="I135" s="17" t="n">
        <v>2151501</v>
      </c>
      <c r="J135" s="17" t="n">
        <v>21</v>
      </c>
    </row>
    <row collapsed="false" customFormat="false" customHeight="false" hidden="false" ht="12.1" outlineLevel="0" r="136">
      <c r="A136" s="3" t="s">
        <f>=I136</f>
      </c>
      <c r="B136" s="4" t="inlineStr">
        <is>
          <t>Ananas in blik 830 gram</t>
        </is>
      </c>
      <c r="C136" s="4" t="inlineStr">
        <is>
          <t>Canned pineapple 830 gram</t>
        </is>
      </c>
      <c r="D136" s="4" t="s">
        <f>=ROUND(J136/C16,2)</f>
      </c>
      <c r="E136" s="4" t="s">
        <f>=Request!E136</f>
      </c>
      <c r="F136" s="4" t="inlineStr">
        <is>
          <t>piece</t>
        </is>
      </c>
      <c r="G136" s="4" t="s">
        <f>=ROUND(D136*E136,2)</f>
      </c>
      <c r="H136" s="4"/>
      <c r="I136" s="17" t="n">
        <v>2151537</v>
      </c>
      <c r="J136" s="17" t="n">
        <v>116</v>
      </c>
    </row>
    <row collapsed="false" customFormat="false" customHeight="false" hidden="false" ht="12.1" outlineLevel="0" r="137">
      <c r="A137" s="3" t="s">
        <f>=I137</f>
      </c>
      <c r="B137" s="4" t="inlineStr">
        <is>
          <t>Water 350ml.</t>
        </is>
      </c>
      <c r="C137" s="4" t="inlineStr">
        <is>
          <t>Water 350ml.</t>
        </is>
      </c>
      <c r="D137" s="4" t="s">
        <f>=ROUND(J137/C16,2)</f>
      </c>
      <c r="E137" s="4" t="s">
        <f>=Request!E137</f>
      </c>
      <c r="F137" s="4" t="inlineStr">
        <is>
          <t>bottle</t>
        </is>
      </c>
      <c r="G137" s="4" t="s">
        <f>=ROUND(D137*E137,2)</f>
      </c>
      <c r="H137" s="4"/>
      <c r="I137" s="17" t="n">
        <v>2151604</v>
      </c>
      <c r="J137" s="17" t="n">
        <v>10.5</v>
      </c>
    </row>
    <row collapsed="false" customFormat="false" customHeight="false" hidden="false" ht="12.1" outlineLevel="0" r="138">
      <c r="A138" s="3" t="s">
        <f>=I138</f>
      </c>
      <c r="B138" s="4" t="inlineStr">
        <is>
          <t>Coffee creamer 16oz.</t>
        </is>
      </c>
      <c r="C138" s="4" t="inlineStr">
        <is>
          <t>Coffee creamer 16oz.</t>
        </is>
      </c>
      <c r="D138" s="4" t="s">
        <f>=ROUND(J138/C16,2)</f>
      </c>
      <c r="E138" s="4" t="s">
        <f>=Request!E138</f>
      </c>
      <c r="F138" s="4" t="inlineStr">
        <is>
          <t>bottle</t>
        </is>
      </c>
      <c r="G138" s="4" t="s">
        <f>=ROUND(D138*E138,2)</f>
      </c>
      <c r="H138" s="4"/>
      <c r="I138" s="17" t="n">
        <v>2151637</v>
      </c>
      <c r="J138" s="17" t="n">
        <v>198</v>
      </c>
    </row>
    <row collapsed="false" customFormat="false" customHeight="false" hidden="false" ht="12.1" outlineLevel="0" r="139">
      <c r="A139" s="3" t="s">
        <f>=I139</f>
      </c>
      <c r="B139" s="4" t="inlineStr">
        <is>
          <t>Coriander 1.75oz</t>
        </is>
      </c>
      <c r="C139" s="4" t="inlineStr">
        <is>
          <t>Coriander 1.75oz</t>
        </is>
      </c>
      <c r="D139" s="4" t="s">
        <f>=ROUND(J139/C16,2)</f>
      </c>
      <c r="E139" s="4" t="s">
        <f>=Request!E139</f>
      </c>
      <c r="F139" s="4" t="inlineStr">
        <is>
          <t>bottle</t>
        </is>
      </c>
      <c r="G139" s="4" t="s">
        <f>=ROUND(D139*E139,2)</f>
      </c>
      <c r="H139" s="4"/>
      <c r="I139" s="17" t="n">
        <v>2151692</v>
      </c>
      <c r="J139" s="17" t="n">
        <v>72.75</v>
      </c>
    </row>
    <row collapsed="false" customFormat="false" customHeight="false" hidden="false" ht="12.1" outlineLevel="0" r="140">
      <c r="A140" s="3" t="s">
        <f>=I140</f>
      </c>
      <c r="B140" s="4" t="inlineStr">
        <is>
          <t>Thee 50 zakjes</t>
        </is>
      </c>
      <c r="C140" s="4" t="inlineStr">
        <is>
          <t>Tea 50 bags</t>
        </is>
      </c>
      <c r="D140" s="4" t="s">
        <f>=ROUND(J140/C16,2)</f>
      </c>
      <c r="E140" s="4" t="s">
        <f>=Request!E140</f>
      </c>
      <c r="F140" s="4" t="inlineStr">
        <is>
          <t>pack</t>
        </is>
      </c>
      <c r="G140" s="4" t="s">
        <f>=ROUND(D140*E140,2)</f>
      </c>
      <c r="H140" s="4"/>
      <c r="I140" s="17" t="n">
        <v>2151708</v>
      </c>
      <c r="J140" s="17" t="n">
        <v>215.05</v>
      </c>
    </row>
    <row collapsed="false" customFormat="false" customHeight="false" hidden="false" ht="12.1" outlineLevel="0" r="141">
      <c r="A141" s="3" t="s">
        <f>=I141</f>
      </c>
      <c r="B141" s="4" t="inlineStr">
        <is>
          <t>Parbo bier 330 ml.</t>
        </is>
      </c>
      <c r="C141" s="4" t="inlineStr">
        <is>
          <t>Parbo beer 330 ml.</t>
        </is>
      </c>
      <c r="D141" s="4" t="s">
        <f>=ROUND(J141/C16,2)</f>
      </c>
      <c r="E141" s="4" t="s">
        <f>=Request!E141</f>
      </c>
      <c r="F141" s="4" t="inlineStr">
        <is>
          <t>can</t>
        </is>
      </c>
      <c r="G141" s="4" t="s">
        <f>=ROUND(D141*E141,2)</f>
      </c>
      <c r="H141" s="4"/>
      <c r="I141" s="17" t="n">
        <v>2151747</v>
      </c>
      <c r="J141" s="17" t="n">
        <v>50.25</v>
      </c>
    </row>
    <row collapsed="false" customFormat="false" customHeight="false" hidden="false" ht="12.1" outlineLevel="0" r="142">
      <c r="A142" s="3" t="s">
        <f>=I142</f>
      </c>
      <c r="B142" s="4" t="inlineStr">
        <is>
          <t>Heineken bier 250 ml.</t>
        </is>
      </c>
      <c r="C142" s="4" t="inlineStr">
        <is>
          <t>Heineken beer 250 ml.</t>
        </is>
      </c>
      <c r="D142" s="4" t="s">
        <f>=ROUND(J142/C16,2)</f>
      </c>
      <c r="E142" s="4" t="s">
        <f>=Request!E142</f>
      </c>
      <c r="F142" s="4" t="inlineStr">
        <is>
          <t>bottle</t>
        </is>
      </c>
      <c r="G142" s="4" t="s">
        <f>=ROUND(D142*E142,2)</f>
      </c>
      <c r="H142" s="4"/>
      <c r="I142" s="17" t="n">
        <v>2151752</v>
      </c>
      <c r="J142" s="17" t="n">
        <v>44.5</v>
      </c>
    </row>
    <row collapsed="false" customFormat="false" customHeight="false" hidden="false" ht="12.1" outlineLevel="0" r="143">
      <c r="A143" s="3" t="s">
        <f>=I143</f>
      </c>
      <c r="B143" s="4" t="inlineStr">
        <is>
          <t>olijfolie 500ml.</t>
        </is>
      </c>
      <c r="C143" s="4" t="inlineStr">
        <is>
          <t>Olive oil 500ml.</t>
        </is>
      </c>
      <c r="D143" s="4" t="s">
        <f>=ROUND(J143/C16,2)</f>
      </c>
      <c r="E143" s="4" t="s">
        <f>=Request!E143</f>
      </c>
      <c r="F143" s="4" t="inlineStr">
        <is>
          <t>bottle</t>
        </is>
      </c>
      <c r="G143" s="4" t="s">
        <f>=ROUND(D143*E143,2)</f>
      </c>
      <c r="H143" s="4"/>
      <c r="I143" s="17" t="n">
        <v>2151794</v>
      </c>
      <c r="J143" s="17" t="n">
        <v>433.5</v>
      </c>
    </row>
    <row collapsed="false" customFormat="false" customHeight="false" hidden="false" ht="12.1" outlineLevel="0" r="144">
      <c r="A144" s="3" t="s">
        <f>=I144</f>
      </c>
      <c r="B144" s="4" t="inlineStr">
        <is>
          <t>VCM marva thee 15 zakjes</t>
        </is>
      </c>
      <c r="C144" s="4" t="inlineStr">
        <is>
          <t>VCM marva thee 15 bags</t>
        </is>
      </c>
      <c r="D144" s="4" t="s">
        <f>=ROUND(J144/C16,2)</f>
      </c>
      <c r="E144" s="4" t="s">
        <f>=Request!E144</f>
      </c>
      <c r="F144" s="4" t="inlineStr">
        <is>
          <t>sack</t>
        </is>
      </c>
      <c r="G144" s="4" t="s">
        <f>=ROUND(D144*E144,2)</f>
      </c>
      <c r="H144" s="4"/>
      <c r="I144" s="17" t="n">
        <v>2151799</v>
      </c>
      <c r="J144" s="17" t="n">
        <v>95.25</v>
      </c>
    </row>
    <row collapsed="false" customFormat="false" customHeight="false" hidden="false" ht="12.1" outlineLevel="0" r="145">
      <c r="A145" s="3" t="s">
        <f>=I145</f>
      </c>
      <c r="B145" s="4" t="inlineStr">
        <is>
          <t>VCM marva-moringa thee 15 zakjes</t>
        </is>
      </c>
      <c r="C145" s="4" t="inlineStr">
        <is>
          <t>VCM marva-moringa thee 15 bags</t>
        </is>
      </c>
      <c r="D145" s="4" t="s">
        <f>=ROUND(J145/C16,2)</f>
      </c>
      <c r="E145" s="4" t="s">
        <f>=Request!E145</f>
      </c>
      <c r="F145" s="4" t="inlineStr">
        <is>
          <t>sack</t>
        </is>
      </c>
      <c r="G145" s="4" t="s">
        <f>=ROUND(D145*E145,2)</f>
      </c>
      <c r="H145" s="4"/>
      <c r="I145" s="17" t="n">
        <v>2151800</v>
      </c>
      <c r="J145" s="17" t="n">
        <v>95.25</v>
      </c>
    </row>
    <row collapsed="false" customFormat="false" customHeight="false" hidden="false" ht="12.1" outlineLevel="0" r="146">
      <c r="A146" s="3" t="s">
        <f>=I146</f>
      </c>
      <c r="B146" s="4" t="inlineStr">
        <is>
          <t>VCM soursop thee 15 zakjes</t>
        </is>
      </c>
      <c r="C146" s="4" t="inlineStr">
        <is>
          <t>VCM soursop thee 15 bags</t>
        </is>
      </c>
      <c r="D146" s="4" t="s">
        <f>=ROUND(J146/C16,2)</f>
      </c>
      <c r="E146" s="4" t="s">
        <f>=Request!E146</f>
      </c>
      <c r="F146" s="4" t="inlineStr">
        <is>
          <t>sack</t>
        </is>
      </c>
      <c r="G146" s="4" t="s">
        <f>=ROUND(D146*E146,2)</f>
      </c>
      <c r="H146" s="4"/>
      <c r="I146" s="17" t="n">
        <v>2151801</v>
      </c>
      <c r="J146" s="17" t="n">
        <v>95.25</v>
      </c>
    </row>
    <row collapsed="false" customFormat="false" customHeight="false" hidden="false" ht="12.1" outlineLevel="0" r="147">
      <c r="A147" s="3" t="s">
        <f>=I147</f>
      </c>
      <c r="B147" s="4" t="inlineStr">
        <is>
          <t>VCM morigna thee 15 zakjes</t>
        </is>
      </c>
      <c r="C147" s="4" t="inlineStr">
        <is>
          <t>VCM morigna thee 15 bags</t>
        </is>
      </c>
      <c r="D147" s="4" t="s">
        <f>=ROUND(J147/C16,2)</f>
      </c>
      <c r="E147" s="4" t="s">
        <f>=Request!E147</f>
      </c>
      <c r="F147" s="4" t="inlineStr">
        <is>
          <t>sack</t>
        </is>
      </c>
      <c r="G147" s="4" t="s">
        <f>=ROUND(D147*E147,2)</f>
      </c>
      <c r="H147" s="4"/>
      <c r="I147" s="17" t="n">
        <v>2151802</v>
      </c>
      <c r="J147" s="17" t="n">
        <v>95.25</v>
      </c>
    </row>
    <row collapsed="false" customFormat="false" customHeight="false" hidden="false" ht="12.1" outlineLevel="0" r="148">
      <c r="A148" s="3" t="s">
        <f>=I148</f>
      </c>
      <c r="B148" s="4" t="inlineStr">
        <is>
          <t>Gezoute boter 250 gram</t>
        </is>
      </c>
      <c r="C148" s="4" t="inlineStr">
        <is>
          <t>Salted butter 250 gram</t>
        </is>
      </c>
      <c r="D148" s="4" t="s">
        <f>=ROUND(J148/C16,2)</f>
      </c>
      <c r="E148" s="4" t="s">
        <f>=Request!E148</f>
      </c>
      <c r="F148" s="4" t="inlineStr">
        <is>
          <t>pack</t>
        </is>
      </c>
      <c r="G148" s="4" t="s">
        <f>=ROUND(D148*E148,2)</f>
      </c>
      <c r="H148" s="4"/>
      <c r="I148" s="17" t="n">
        <v>2151807</v>
      </c>
      <c r="J148" s="17" t="n">
        <v>138.5</v>
      </c>
    </row>
    <row collapsed="false" customFormat="false" customHeight="false" hidden="false" ht="12.1" outlineLevel="0" r="149">
      <c r="A149" s="3" t="s">
        <f>=I149</f>
      </c>
      <c r="B149" s="4" t="inlineStr">
        <is>
          <t>Zeezout fijn 10 oz.</t>
        </is>
      </c>
      <c r="C149" s="4" t="inlineStr">
        <is>
          <t>Seasalt fine 10 oz.</t>
        </is>
      </c>
      <c r="D149" s="4" t="s">
        <f>=ROUND(J149/C16,2)</f>
      </c>
      <c r="E149" s="4" t="s">
        <f>=Request!E149</f>
      </c>
      <c r="F149" s="4" t="inlineStr">
        <is>
          <t>bottle</t>
        </is>
      </c>
      <c r="G149" s="4" t="s">
        <f>=ROUND(D149*E149,2)</f>
      </c>
      <c r="H149" s="4"/>
      <c r="I149" s="17" t="n">
        <v>2151919</v>
      </c>
      <c r="J149" s="17" t="n">
        <v>112.5</v>
      </c>
    </row>
    <row collapsed="false" customFormat="false" customHeight="false" hidden="false" ht="12.1" outlineLevel="0" r="150">
      <c r="A150" s="3" t="s">
        <f>=I150</f>
      </c>
      <c r="B150" s="4" t="inlineStr">
        <is>
          <t>Fernandes Tesa Fesa 25gr.</t>
        </is>
      </c>
      <c r="C150" s="4" t="inlineStr">
        <is>
          <t>Fernandes cheese cookies tesa fesa 25gr.</t>
        </is>
      </c>
      <c r="D150" s="4" t="s">
        <f>=ROUND(J150/C16,2)</f>
      </c>
      <c r="E150" s="4" t="s">
        <f>=Request!E150</f>
      </c>
      <c r="F150" s="4" t="inlineStr">
        <is>
          <t>pack</t>
        </is>
      </c>
      <c r="G150" s="4" t="s">
        <f>=ROUND(D150*E150,2)</f>
      </c>
      <c r="H150" s="4"/>
      <c r="I150" s="17" t="n">
        <v>2151988</v>
      </c>
      <c r="J150" s="17" t="n">
        <v>17</v>
      </c>
    </row>
    <row collapsed="false" customFormat="false" customHeight="false" hidden="false" ht="12.1" outlineLevel="0" r="151">
      <c r="A151" s="3" t="s">
        <f>=I151</f>
      </c>
      <c r="B151" s="4" t="inlineStr">
        <is>
          <t>Groene maiskorrels zoet 300 gram</t>
        </is>
      </c>
      <c r="C151" s="4" t="inlineStr">
        <is>
          <t>Green sweet mais 300 gram</t>
        </is>
      </c>
      <c r="D151" s="4" t="s">
        <f>=ROUND(J151/C16,2)</f>
      </c>
      <c r="E151" s="4" t="s">
        <f>=Request!E151</f>
      </c>
      <c r="F151" s="4" t="inlineStr">
        <is>
          <t>can</t>
        </is>
      </c>
      <c r="G151" s="4" t="s">
        <f>=ROUND(D151*E151,2)</f>
      </c>
      <c r="H151" s="4"/>
      <c r="I151" s="17" t="n">
        <v>2152010</v>
      </c>
      <c r="J151" s="17" t="n">
        <v>74</v>
      </c>
    </row>
    <row collapsed="false" customFormat="false" customHeight="false" hidden="false" ht="12.1" outlineLevel="0" r="152">
      <c r="A152" s="3" t="s">
        <f>=I152</f>
      </c>
      <c r="B152" s="4" t="inlineStr">
        <is>
          <t>Aardappel sambel 125 gr,</t>
        </is>
      </c>
      <c r="C152" s="4" t="inlineStr">
        <is>
          <t>Potato Sambal 125 gr,</t>
        </is>
      </c>
      <c r="D152" s="4" t="s">
        <f>=ROUND(J152/C16,2)</f>
      </c>
      <c r="E152" s="4" t="s">
        <f>=Request!E152</f>
      </c>
      <c r="F152" s="4" t="inlineStr">
        <is>
          <t>container</t>
        </is>
      </c>
      <c r="G152" s="4" t="s">
        <f>=ROUND(D152*E152,2)</f>
      </c>
      <c r="H152" s="4"/>
      <c r="I152" s="17" t="n">
        <v>2152023</v>
      </c>
      <c r="J152" s="17" t="n">
        <v>60</v>
      </c>
    </row>
    <row collapsed="false" customFormat="false" customHeight="false" hidden="false" ht="12.1" outlineLevel="0" r="153">
      <c r="A153" s="3" t="s">
        <f>=I153</f>
      </c>
      <c r="B153" s="4" t="inlineStr">
        <is>
          <t>Terie Sambel 125 gr,</t>
        </is>
      </c>
      <c r="C153" s="4" t="inlineStr">
        <is>
          <t>Terie Sambal 125 gr.</t>
        </is>
      </c>
      <c r="D153" s="4" t="s">
        <f>=ROUND(J153/C16,2)</f>
      </c>
      <c r="E153" s="4" t="s">
        <f>=Request!E153</f>
      </c>
      <c r="F153" s="4" t="inlineStr">
        <is>
          <t>container</t>
        </is>
      </c>
      <c r="G153" s="4" t="s">
        <f>=ROUND(D153*E153,2)</f>
      </c>
      <c r="H153" s="4"/>
      <c r="I153" s="17" t="n">
        <v>2152024</v>
      </c>
      <c r="J153" s="17" t="n">
        <v>85</v>
      </c>
    </row>
    <row collapsed="false" customFormat="false" customHeight="false" hidden="false" ht="12.1" outlineLevel="0" r="154">
      <c r="A154" s="3" t="s">
        <f>=I154</f>
      </c>
      <c r="B154" s="4" t="inlineStr">
        <is>
          <t>Katwijk koffie 250gr.</t>
        </is>
      </c>
      <c r="C154" s="4" t="inlineStr">
        <is>
          <t>Katwijk ground coffee 250gr.</t>
        </is>
      </c>
      <c r="D154" s="4" t="s">
        <f>=ROUND(J154/C16,2)</f>
      </c>
      <c r="E154" s="4" t="s">
        <f>=Request!E154</f>
      </c>
      <c r="F154" s="4" t="inlineStr">
        <is>
          <t>pack</t>
        </is>
      </c>
      <c r="G154" s="4" t="s">
        <f>=ROUND(D154*E154,2)</f>
      </c>
      <c r="H154" s="4"/>
      <c r="I154" s="17" t="n">
        <v>2152052</v>
      </c>
      <c r="J154" s="17" t="n">
        <v>385</v>
      </c>
    </row>
    <row collapsed="false" customFormat="false" customHeight="false" hidden="false" ht="12.1" outlineLevel="0" r="155">
      <c r="A155" s="3" t="s">
        <f>=I155</f>
      </c>
      <c r="B155" s="4" t="inlineStr">
        <is>
          <t>Geraspte gele cassave 1 kg.</t>
        </is>
      </c>
      <c r="C155" s="4" t="inlineStr">
        <is>
          <t>Grated yellow cassave 1 kg.</t>
        </is>
      </c>
      <c r="D155" s="4" t="s">
        <f>=ROUND(J155/C16,2)</f>
      </c>
      <c r="E155" s="4" t="s">
        <f>=Request!E155</f>
      </c>
      <c r="F155" s="4" t="inlineStr">
        <is>
          <t>pack</t>
        </is>
      </c>
      <c r="G155" s="4" t="s">
        <f>=ROUND(D155*E155,2)</f>
      </c>
      <c r="H155" s="4"/>
      <c r="I155" s="17" t="n">
        <v>2152061</v>
      </c>
      <c r="J155" s="17" t="n">
        <v>88</v>
      </c>
    </row>
    <row collapsed="false" customFormat="false" customHeight="false" hidden="false" ht="12.1" outlineLevel="0" r="156">
      <c r="A156" s="3" t="s">
        <f>=I156</f>
      </c>
      <c r="B156" s="4" t="inlineStr">
        <is>
          <t>Cassave chips 100 gram</t>
        </is>
      </c>
      <c r="C156" s="4" t="inlineStr">
        <is>
          <t>Cassava chips 100 gram</t>
        </is>
      </c>
      <c r="D156" s="4" t="s">
        <f>=ROUND(J156/C16,2)</f>
      </c>
      <c r="E156" s="4" t="s">
        <f>=Request!E156</f>
      </c>
      <c r="F156" s="4" t="inlineStr">
        <is>
          <t>pack</t>
        </is>
      </c>
      <c r="G156" s="4" t="s">
        <f>=ROUND(D156*E156,2)</f>
      </c>
      <c r="H156" s="4"/>
      <c r="I156" s="17" t="n">
        <v>2152097</v>
      </c>
      <c r="J156" s="17" t="n">
        <v>42</v>
      </c>
    </row>
    <row collapsed="false" customFormat="false" customHeight="false" hidden="false" ht="12.1" outlineLevel="0" r="157">
      <c r="A157" s="3" t="s">
        <f>=I157</f>
      </c>
      <c r="B157" s="4" t="inlineStr">
        <is>
          <t>Garnalen sambel 100 gr.</t>
        </is>
      </c>
      <c r="C157" s="4" t="inlineStr">
        <is>
          <t>Shrimp sambal 100 gr.</t>
        </is>
      </c>
      <c r="D157" s="4" t="s">
        <f>=ROUND(J157/C16,2)</f>
      </c>
      <c r="E157" s="4" t="s">
        <f>=Request!E157</f>
      </c>
      <c r="F157" s="4" t="inlineStr">
        <is>
          <t>container</t>
        </is>
      </c>
      <c r="G157" s="4" t="s">
        <f>=ROUND(D157*E157,2)</f>
      </c>
      <c r="H157" s="4"/>
      <c r="I157" s="17" t="n">
        <v>2152194</v>
      </c>
      <c r="J157" s="17" t="n">
        <v>55</v>
      </c>
    </row>
    <row collapsed="false" customFormat="false" customHeight="false" hidden="false" ht="12.1" outlineLevel="0" r="158">
      <c r="A158" s="3" t="s">
        <f>=I158</f>
      </c>
      <c r="B158" s="4" t="inlineStr">
        <is>
          <t>Bananen chips 100 gram</t>
        </is>
      </c>
      <c r="C158" s="4" t="inlineStr">
        <is>
          <t>Banana chips 100 gram</t>
        </is>
      </c>
      <c r="D158" s="4" t="s">
        <f>=ROUND(J158/C16,2)</f>
      </c>
      <c r="E158" s="4" t="s">
        <f>=Request!E158</f>
      </c>
      <c r="F158" s="4" t="inlineStr">
        <is>
          <t>pack</t>
        </is>
      </c>
      <c r="G158" s="4" t="s">
        <f>=ROUND(D158*E158,2)</f>
      </c>
      <c r="H158" s="4"/>
      <c r="I158" s="17" t="n">
        <v>2152277</v>
      </c>
      <c r="J158" s="17" t="n">
        <v>48</v>
      </c>
    </row>
    <row collapsed="false" customFormat="false" customHeight="false" hidden="false" ht="12.1" outlineLevel="0" r="159">
      <c r="A159" s="3" t="s">
        <f>=I159</f>
      </c>
      <c r="B159" s="4" t="inlineStr">
        <is>
          <t>Club social crackers 234 gram</t>
        </is>
      </c>
      <c r="C159" s="4" t="inlineStr">
        <is>
          <t>Club social crackers 234 gram</t>
        </is>
      </c>
      <c r="D159" s="4" t="s">
        <f>=ROUND(J159/C16,2)</f>
      </c>
      <c r="E159" s="4" t="s">
        <f>=Request!E159</f>
      </c>
      <c r="F159" s="4" t="inlineStr">
        <is>
          <t>pack</t>
        </is>
      </c>
      <c r="G159" s="4" t="s">
        <f>=ROUND(D159*E159,2)</f>
      </c>
      <c r="H159" s="4"/>
      <c r="I159" s="17" t="n">
        <v>2152467</v>
      </c>
      <c r="J159" s="17" t="n">
        <v>78</v>
      </c>
    </row>
    <row collapsed="false" customFormat="false" customHeight="false" hidden="false" ht="12.1" outlineLevel="0" r="160">
      <c r="A160" s="3" t="s">
        <f>=I160</f>
      </c>
      <c r="B160" s="4" t="inlineStr">
        <is>
          <t>Perzik in blik 820 gram</t>
        </is>
      </c>
      <c r="C160" s="4" t="inlineStr">
        <is>
          <t>Cannes peaches 820 gram</t>
        </is>
      </c>
      <c r="D160" s="4" t="s">
        <f>=ROUND(J160/C16,2)</f>
      </c>
      <c r="E160" s="4" t="s">
        <f>=Request!E160</f>
      </c>
      <c r="F160" s="4" t="inlineStr">
        <is>
          <t>can</t>
        </is>
      </c>
      <c r="G160" s="4" t="s">
        <f>=ROUND(D160*E160,2)</f>
      </c>
      <c r="H160" s="4"/>
      <c r="I160" s="17" t="n">
        <v>2152494</v>
      </c>
      <c r="J160" s="17" t="n">
        <v>125</v>
      </c>
    </row>
    <row collapsed="false" customFormat="false" customHeight="false" hidden="false" ht="12.1" outlineLevel="0" r="161">
      <c r="A161" s="3" t="s">
        <f>=I161</f>
      </c>
      <c r="B161" s="4" t="inlineStr">
        <is>
          <t>Broccoli 2.5kg</t>
        </is>
      </c>
      <c r="C161" s="4" t="inlineStr">
        <is>
          <t>Broccoli 2.5kg</t>
        </is>
      </c>
      <c r="D161" s="4" t="s">
        <f>=ROUND(J161/C16,2)</f>
      </c>
      <c r="E161" s="4" t="s">
        <f>=Request!E161</f>
      </c>
      <c r="F161" s="4" t="inlineStr">
        <is>
          <t>pack</t>
        </is>
      </c>
      <c r="G161" s="4" t="s">
        <f>=ROUND(D161*E161,2)</f>
      </c>
      <c r="H161" s="4"/>
      <c r="I161" s="17" t="n">
        <v>2152657</v>
      </c>
      <c r="J161" s="17" t="n">
        <v>250</v>
      </c>
    </row>
    <row collapsed="false" customFormat="false" customHeight="false" hidden="false" ht="12.1" outlineLevel="0" r="162">
      <c r="A162" s="3" t="s">
        <f>=I162</f>
      </c>
      <c r="B162" s="4" t="inlineStr">
        <is>
          <t>Soda water 33 cl.</t>
        </is>
      </c>
      <c r="C162" s="4" t="inlineStr">
        <is>
          <t>Soda water 33 cl.</t>
        </is>
      </c>
      <c r="D162" s="4" t="s">
        <f>=ROUND(J162/C16,2)</f>
      </c>
      <c r="E162" s="4" t="s">
        <f>=Request!E162</f>
      </c>
      <c r="F162" s="4" t="inlineStr">
        <is>
          <t>can</t>
        </is>
      </c>
      <c r="G162" s="4" t="s">
        <f>=ROUND(D162*E162,2)</f>
      </c>
      <c r="H162" s="4"/>
      <c r="I162" s="17" t="n">
        <v>2152669</v>
      </c>
      <c r="J162" s="17" t="n">
        <v>28</v>
      </c>
    </row>
    <row collapsed="false" customFormat="false" customHeight="false" hidden="false" ht="12.1" outlineLevel="0" r="163">
      <c r="A163" s="3" t="s">
        <f>=I163</f>
      </c>
      <c r="B163" s="4" t="inlineStr">
        <is>
          <t>Pringles buffalo ranch 168 gram</t>
        </is>
      </c>
      <c r="C163" s="4" t="inlineStr">
        <is>
          <t>Pringles buffalo ranch 168 gram</t>
        </is>
      </c>
      <c r="D163" s="4" t="s">
        <f>=ROUND(J163/C16,2)</f>
      </c>
      <c r="E163" s="4" t="s">
        <f>=Request!E163</f>
      </c>
      <c r="F163" s="4" t="inlineStr">
        <is>
          <t>piece</t>
        </is>
      </c>
      <c r="G163" s="4" t="s">
        <f>=ROUND(D163*E163,2)</f>
      </c>
      <c r="H163" s="4"/>
      <c r="I163" s="17" t="n">
        <v>2152674</v>
      </c>
      <c r="J163" s="17" t="n">
        <v>43.75</v>
      </c>
    </row>
    <row collapsed="false" customFormat="false" customHeight="false" hidden="false" ht="12.1" outlineLevel="0" r="164">
      <c r="A164" s="3" t="s">
        <f>=I164</f>
      </c>
      <c r="B164" s="4" t="inlineStr">
        <is>
          <t>Pringles smoked cheddar 137 gram</t>
        </is>
      </c>
      <c r="C164" s="4" t="inlineStr">
        <is>
          <t>Pringles smoked cheddar 137 gram</t>
        </is>
      </c>
      <c r="D164" s="4" t="s">
        <f>=ROUND(J164/C16,2)</f>
      </c>
      <c r="E164" s="4" t="s">
        <f>=Request!E164</f>
      </c>
      <c r="F164" s="4" t="inlineStr">
        <is>
          <t>piece</t>
        </is>
      </c>
      <c r="G164" s="4" t="s">
        <f>=ROUND(D164*E164,2)</f>
      </c>
      <c r="H164" s="4"/>
      <c r="I164" s="17" t="n">
        <v>2152710</v>
      </c>
      <c r="J164" s="17" t="n">
        <v>59</v>
      </c>
    </row>
    <row collapsed="false" customFormat="false" customHeight="false" hidden="false" ht="12.1" outlineLevel="0" r="165">
      <c r="A165" s="3" t="s">
        <f>=I165</f>
      </c>
      <c r="B165" s="4" t="inlineStr">
        <is>
          <t>Pringles fire roasted 137 gram</t>
        </is>
      </c>
      <c r="C165" s="4" t="inlineStr">
        <is>
          <t>Pringles fire roasted 137 gram</t>
        </is>
      </c>
      <c r="D165" s="4" t="s">
        <f>=ROUND(J165/C16,2)</f>
      </c>
      <c r="E165" s="4" t="s">
        <f>=Request!E165</f>
      </c>
      <c r="F165" s="4" t="inlineStr">
        <is>
          <t>piece</t>
        </is>
      </c>
      <c r="G165" s="4" t="s">
        <f>=ROUND(D165*E165,2)</f>
      </c>
      <c r="H165" s="4"/>
      <c r="I165" s="17" t="n">
        <v>2152711</v>
      </c>
      <c r="J165" s="17" t="n">
        <v>59</v>
      </c>
    </row>
    <row collapsed="false" customFormat="false" customHeight="false" hidden="false" ht="12.1" outlineLevel="0" r="166">
      <c r="A166" s="3" t="s">
        <f>=I166</f>
      </c>
      <c r="B166" s="4" t="inlineStr">
        <is>
          <t>Pringles jalapeno crispy 137 gram</t>
        </is>
      </c>
      <c r="C166" s="4" t="inlineStr">
        <is>
          <t>Pringles jalapeno crispy 137 gram</t>
        </is>
      </c>
      <c r="D166" s="4" t="s">
        <f>=ROUND(J166/C16,2)</f>
      </c>
      <c r="E166" s="4" t="s">
        <f>=Request!E166</f>
      </c>
      <c r="F166" s="4" t="inlineStr">
        <is>
          <t>piece</t>
        </is>
      </c>
      <c r="G166" s="4" t="s">
        <f>=ROUND(D166*E166,2)</f>
      </c>
      <c r="H166" s="4"/>
      <c r="I166" s="17" t="n">
        <v>2152712</v>
      </c>
      <c r="J166" s="17" t="n">
        <v>59</v>
      </c>
    </row>
    <row collapsed="false" customFormat="false" customHeight="false" hidden="false" ht="12.1" outlineLevel="0" r="167">
      <c r="A167" s="3" t="s">
        <f>=I167</f>
      </c>
      <c r="B167" s="4" t="inlineStr">
        <is>
          <t>Fruit cocktail 850 ml.</t>
        </is>
      </c>
      <c r="C167" s="4" t="inlineStr">
        <is>
          <t>Fruit cocktail 850 ml.</t>
        </is>
      </c>
      <c r="D167" s="4" t="s">
        <f>=ROUND(J167/C16,2)</f>
      </c>
      <c r="E167" s="4" t="s">
        <f>=Request!E167</f>
      </c>
      <c r="F167" s="4" t="inlineStr">
        <is>
          <t>can</t>
        </is>
      </c>
      <c r="G167" s="4" t="s">
        <f>=ROUND(D167*E167,2)</f>
      </c>
      <c r="H167" s="4"/>
      <c r="I167" s="17" t="n">
        <v>2152821</v>
      </c>
      <c r="J167" s="17" t="n">
        <v>156.5</v>
      </c>
    </row>
    <row collapsed="false" customFormat="false" customHeight="false" hidden="false" ht="12.1" outlineLevel="0" r="168">
      <c r="A168" s="3" t="s">
        <f>=I168</f>
      </c>
      <c r="B168" s="4" t="inlineStr">
        <is>
          <t>Fernandes softdrink cherry 597 ml</t>
        </is>
      </c>
      <c r="C168" s="4" t="inlineStr">
        <is>
          <t>Fernandes softdrink cherry 597 ml</t>
        </is>
      </c>
      <c r="D168" s="4" t="s">
        <f>=ROUND(J168/C16,2)</f>
      </c>
      <c r="E168" s="4" t="s">
        <f>=Request!E168</f>
      </c>
      <c r="F168" s="4" t="inlineStr">
        <is>
          <t>bottle</t>
        </is>
      </c>
      <c r="G168" s="4" t="s">
        <f>=ROUND(D168*E168,2)</f>
      </c>
      <c r="H168" s="4"/>
      <c r="I168" s="17" t="n">
        <v>21517301</v>
      </c>
      <c r="J168" s="17" t="n">
        <v>33.5</v>
      </c>
    </row>
    <row collapsed="false" customFormat="false" customHeight="false" hidden="false" ht="12.1" outlineLevel="0" r="169">
      <c r="A169" s="3" t="s">
        <f>=I169</f>
      </c>
      <c r="B169" s="4" t="inlineStr">
        <is>
          <t>Fernandes softdrink groen 597 ml</t>
        </is>
      </c>
      <c r="C169" s="4" t="inlineStr">
        <is>
          <t>Fernandes softdrink green punch 597 ml.</t>
        </is>
      </c>
      <c r="D169" s="4" t="s">
        <f>=ROUND(J169/C16,2)</f>
      </c>
      <c r="E169" s="4" t="s">
        <f>=Request!E169</f>
      </c>
      <c r="F169" s="4" t="inlineStr">
        <is>
          <t>bottle</t>
        </is>
      </c>
      <c r="G169" s="4" t="s">
        <f>=ROUND(D169*E169,2)</f>
      </c>
      <c r="H169" s="4"/>
      <c r="I169" s="17" t="n">
        <v>21517302</v>
      </c>
      <c r="J169" s="17" t="n">
        <v>33.5</v>
      </c>
    </row>
    <row collapsed="false" customFormat="false" customHeight="false" hidden="false" ht="12.1" outlineLevel="0" r="170">
      <c r="A170" s="3" t="s">
        <f>=I170</f>
      </c>
      <c r="B170" s="4" t="inlineStr">
        <is>
          <t>VCM Cassave blokjes 453 gr.</t>
        </is>
      </c>
      <c r="C170" s="4" t="inlineStr">
        <is>
          <t>VCM Cassave blocks 453 gr.</t>
        </is>
      </c>
      <c r="D170" s="4" t="s">
        <f>=ROUND(J170/C16,2)</f>
      </c>
      <c r="E170" s="4" t="s">
        <f>=Request!E170</f>
      </c>
      <c r="F170" s="4" t="inlineStr">
        <is>
          <t>pack</t>
        </is>
      </c>
      <c r="G170" s="4" t="s">
        <f>=ROUND(D170*E170,2)</f>
      </c>
      <c r="H170" s="4"/>
      <c r="I170" s="17" t="n">
        <v>21519461</v>
      </c>
      <c r="J170" s="17" t="n">
        <v>51</v>
      </c>
    </row>
    <row collapsed="false" customFormat="false" customHeight="false" hidden="false" ht="12.1" outlineLevel="0" r="171">
      <c r="A171" s="3" t="s">
        <f>=I171</f>
      </c>
      <c r="B171" s="4" t="inlineStr">
        <is>
          <t>VCM Cassave voorgekookt 453 gr.</t>
        </is>
      </c>
      <c r="C171" s="4" t="inlineStr">
        <is>
          <t>VCM Cassave precoocked 453 gr.</t>
        </is>
      </c>
      <c r="D171" s="4" t="s">
        <f>=ROUND(J171/C16,2)</f>
      </c>
      <c r="E171" s="4" t="s">
        <f>=Request!E171</f>
      </c>
      <c r="F171" s="4" t="inlineStr">
        <is>
          <t>pack</t>
        </is>
      </c>
      <c r="G171" s="4" t="s">
        <f>=ROUND(D171*E171,2)</f>
      </c>
      <c r="H171" s="4"/>
      <c r="I171" s="17" t="n">
        <v>21519462</v>
      </c>
      <c r="J171" s="17" t="n">
        <v>82</v>
      </c>
    </row>
    <row collapsed="false" customFormat="false" customHeight="false" hidden="false" ht="12.1" outlineLevel="0" r="172">
      <c r="A172" s="3"/>
      <c r="B172" s="4"/>
      <c r="C172" s="4"/>
      <c r="D172" s="4"/>
      <c r="E172" s="4"/>
      <c r="F172" s="9" t="inlineStr">
        <is>
          <t>Subtotal:</t>
        </is>
      </c>
      <c r="G172" s="9" t="s">
        <f>=SUM(G72:G171)</f>
      </c>
    </row>
    <row collapsed="false" customFormat="false" customHeight="false" hidden="false" ht="12.1" outlineLevel="0" r="173">
      <c r="A173" s="1" t="inlineStr">
        <is>
          <t> </t>
        </is>
      </c>
      <c r="B173" s="0" t="inlineStr">
        <is>
          <t> </t>
        </is>
      </c>
    </row>
    <row collapsed="false" customFormat="false" customHeight="false" hidden="false" ht="12.1" outlineLevel="0" r="174">
      <c r="A174" s="15"/>
      <c r="B174" s="16" t="inlineStr">
        <is>
          <t>Kaas</t>
        </is>
      </c>
      <c r="C174" s="16" t="inlineStr">
        <is>
          <t>Cheese</t>
        </is>
      </c>
    </row>
    <row collapsed="false" customFormat="false" customHeight="false" hidden="false" ht="12.1" outlineLevel="0" r="175">
      <c r="A175" s="3" t="s">
        <f>=I175</f>
      </c>
      <c r="B175" s="4" t="inlineStr">
        <is>
          <t>Jonge kaas gesneden</t>
        </is>
      </c>
      <c r="C175" s="4" t="inlineStr">
        <is>
          <t>Gouda cheese young sliced</t>
        </is>
      </c>
      <c r="D175" s="4" t="s">
        <f>=ROUND(J175/C16,2)</f>
      </c>
      <c r="E175" s="4" t="s">
        <f>=Request!E175</f>
      </c>
      <c r="F175" s="4" t="inlineStr">
        <is>
          <t>kg</t>
        </is>
      </c>
      <c r="G175" s="4" t="s">
        <f>=ROUND(D175*E175,2)</f>
      </c>
      <c r="H175" s="4"/>
      <c r="I175" s="17" t="n">
        <v>216013</v>
      </c>
      <c r="J175" s="17" t="n">
        <v>485</v>
      </c>
    </row>
    <row collapsed="false" customFormat="false" customHeight="false" hidden="false" ht="12.1" outlineLevel="0" r="176">
      <c r="A176" s="3" t="s">
        <f>=I176</f>
      </c>
      <c r="B176" s="4" t="inlineStr">
        <is>
          <t>Jonge kaas </t>
        </is>
      </c>
      <c r="C176" s="4" t="inlineStr">
        <is>
          <t>Goude cheese young  </t>
        </is>
      </c>
      <c r="D176" s="4" t="s">
        <f>=ROUND(J176/C16,2)</f>
      </c>
      <c r="E176" s="4" t="s">
        <f>=Request!E176</f>
      </c>
      <c r="F176" s="4" t="inlineStr">
        <is>
          <t>kg</t>
        </is>
      </c>
      <c r="G176" s="4" t="s">
        <f>=ROUND(D176*E176,2)</f>
      </c>
      <c r="H176" s="4"/>
      <c r="I176" s="17" t="n">
        <v>216014</v>
      </c>
      <c r="J176" s="17" t="n">
        <v>475</v>
      </c>
    </row>
    <row collapsed="false" customFormat="false" customHeight="false" hidden="false" ht="12.1" outlineLevel="0" r="177">
      <c r="A177" s="3" t="s">
        <f>=I177</f>
      </c>
      <c r="B177" s="4" t="inlineStr">
        <is>
          <t>Komijne kaas gesneden</t>
        </is>
      </c>
      <c r="C177" s="4" t="inlineStr">
        <is>
          <t>Cumin cheese sliced</t>
        </is>
      </c>
      <c r="D177" s="4" t="s">
        <f>=ROUND(J177/C16,2)</f>
      </c>
      <c r="E177" s="4" t="s">
        <f>=Request!E177</f>
      </c>
      <c r="F177" s="4" t="inlineStr">
        <is>
          <t>kg</t>
        </is>
      </c>
      <c r="G177" s="4" t="s">
        <f>=ROUND(D177*E177,2)</f>
      </c>
      <c r="H177" s="4"/>
      <c r="I177" s="17" t="n">
        <v>216019</v>
      </c>
      <c r="J177" s="17" t="n">
        <v>742.5</v>
      </c>
    </row>
    <row collapsed="false" customFormat="false" customHeight="false" hidden="false" ht="12.1" outlineLevel="0" r="178">
      <c r="A178" s="3" t="s">
        <f>=I178</f>
      </c>
      <c r="B178" s="4" t="inlineStr">
        <is>
          <t>Jonge kaas 48+</t>
        </is>
      </c>
      <c r="C178" s="4" t="inlineStr">
        <is>
          <t>Gouda cheese 48+</t>
        </is>
      </c>
      <c r="D178" s="4" t="s">
        <f>=ROUND(J178/C16,2)</f>
      </c>
      <c r="E178" s="4" t="s">
        <f>=Request!E178</f>
      </c>
      <c r="F178" s="4" t="inlineStr">
        <is>
          <t>kg</t>
        </is>
      </c>
      <c r="G178" s="4" t="s">
        <f>=ROUND(D178*E178,2)</f>
      </c>
      <c r="H178" s="4"/>
      <c r="I178" s="17" t="n">
        <v>216021</v>
      </c>
      <c r="J178" s="17" t="n">
        <v>354.2</v>
      </c>
    </row>
    <row collapsed="false" customFormat="false" customHeight="false" hidden="false" ht="12.1" outlineLevel="0" r="179">
      <c r="A179" s="3" t="s">
        <f>=I179</f>
      </c>
      <c r="B179" s="4" t="inlineStr">
        <is>
          <t>Belegen kaas 48+ (pak)</t>
        </is>
      </c>
      <c r="C179" s="4" t="inlineStr">
        <is>
          <t>Gouda cheese matured 48+ (pack)</t>
        </is>
      </c>
      <c r="D179" s="4" t="s">
        <f>=ROUND(J179/C16,2)</f>
      </c>
      <c r="E179" s="4" t="s">
        <f>=Request!E179</f>
      </c>
      <c r="F179" s="4" t="inlineStr">
        <is>
          <t>pack</t>
        </is>
      </c>
      <c r="G179" s="4" t="s">
        <f>=ROUND(D179*E179,2)</f>
      </c>
      <c r="H179" s="4"/>
      <c r="I179" s="17" t="n">
        <v>216185</v>
      </c>
      <c r="J179" s="17" t="n">
        <v>110</v>
      </c>
    </row>
    <row collapsed="false" customFormat="false" customHeight="false" hidden="false" ht="12.1" outlineLevel="0" r="180">
      <c r="A180" s="3" t="s">
        <f>=I180</f>
      </c>
      <c r="B180" s="4" t="inlineStr">
        <is>
          <t>Mozzarella kaas 40+</t>
        </is>
      </c>
      <c r="C180" s="4" t="inlineStr">
        <is>
          <t>Mozzarella cheese</t>
        </is>
      </c>
      <c r="D180" s="4" t="s">
        <f>=ROUND(J180/C16,2)</f>
      </c>
      <c r="E180" s="4" t="s">
        <f>=Request!E180</f>
      </c>
      <c r="F180" s="4" t="inlineStr">
        <is>
          <t>kg</t>
        </is>
      </c>
      <c r="G180" s="4" t="s">
        <f>=ROUND(D180*E180,2)</f>
      </c>
      <c r="H180" s="4"/>
      <c r="I180" s="17" t="n">
        <v>216188</v>
      </c>
      <c r="J180" s="17" t="n">
        <v>528</v>
      </c>
    </row>
    <row collapsed="false" customFormat="false" customHeight="false" hidden="false" ht="12.1" outlineLevel="0" r="181">
      <c r="A181" s="3" t="s">
        <f>=I181</f>
      </c>
      <c r="B181" s="4" t="inlineStr">
        <is>
          <t>Oude kaas</t>
        </is>
      </c>
      <c r="C181" s="4" t="inlineStr">
        <is>
          <t>Gouda cheese old</t>
        </is>
      </c>
      <c r="D181" s="4" t="s">
        <f>=ROUND(J181/C16,2)</f>
      </c>
      <c r="E181" s="4" t="s">
        <f>=Request!E181</f>
      </c>
      <c r="F181" s="4" t="inlineStr">
        <is>
          <t>kg</t>
        </is>
      </c>
      <c r="G181" s="4" t="s">
        <f>=ROUND(D181*E181,2)</f>
      </c>
      <c r="H181" s="4"/>
      <c r="I181" s="17" t="n">
        <v>216189</v>
      </c>
      <c r="J181" s="17" t="n">
        <v>127.5</v>
      </c>
    </row>
    <row collapsed="false" customFormat="false" customHeight="false" hidden="false" ht="12.1" outlineLevel="0" r="182">
      <c r="A182" s="3"/>
      <c r="B182" s="4"/>
      <c r="C182" s="4"/>
      <c r="D182" s="4"/>
      <c r="E182" s="4"/>
      <c r="F182" s="9" t="inlineStr">
        <is>
          <t>Subtotal:</t>
        </is>
      </c>
      <c r="G182" s="9" t="s">
        <f>=SUM(G175:G181)</f>
      </c>
    </row>
    <row collapsed="false" customFormat="false" customHeight="false" hidden="false" ht="12.1" outlineLevel="0" r="183">
      <c r="A183" s="1" t="inlineStr">
        <is>
          <t> </t>
        </is>
      </c>
      <c r="B183" s="0" t="inlineStr">
        <is>
          <t> </t>
        </is>
      </c>
    </row>
    <row collapsed="false" customFormat="false" customHeight="false" hidden="false" ht="12.1" outlineLevel="0" r="184">
      <c r="A184" s="15"/>
      <c r="B184" s="16" t="inlineStr">
        <is>
          <t>Vis</t>
        </is>
      </c>
      <c r="C184" s="16" t="inlineStr">
        <is>
          <t>Fish</t>
        </is>
      </c>
    </row>
    <row collapsed="false" customFormat="false" customHeight="false" hidden="false" ht="12.1" outlineLevel="0" r="185">
      <c r="A185" s="3" t="s">
        <f>=I185</f>
      </c>
      <c r="B185" s="4" t="inlineStr">
        <is>
          <t>Gezouten kandra groot manb</t>
        </is>
      </c>
      <c r="C185" s="4" t="inlineStr">
        <is>
          <t>Salted kandra </t>
        </is>
      </c>
      <c r="D185" s="4" t="s">
        <f>=ROUND(J185/C16,2)</f>
      </c>
      <c r="E185" s="4" t="s">
        <f>=Request!E185</f>
      </c>
      <c r="F185" s="4" t="inlineStr">
        <is>
          <t>pack</t>
        </is>
      </c>
      <c r="G185" s="4" t="s">
        <f>=ROUND(D185*E185,2)</f>
      </c>
      <c r="H185" s="4"/>
      <c r="I185" s="17" t="n">
        <v>219065</v>
      </c>
      <c r="J185" s="17" t="n">
        <v>80.75</v>
      </c>
    </row>
    <row collapsed="false" customFormat="false" customHeight="false" hidden="false" ht="12.1" outlineLevel="0" r="186">
      <c r="A186" s="3" t="s">
        <f>=I186</f>
      </c>
      <c r="B186" s="4" t="inlineStr">
        <is>
          <t>Bokking</t>
        </is>
      </c>
      <c r="C186" s="4" t="inlineStr">
        <is>
          <t>Buckling </t>
        </is>
      </c>
      <c r="D186" s="4" t="s">
        <f>=ROUND(J186/C16,2)</f>
      </c>
      <c r="E186" s="4" t="s">
        <f>=Request!E186</f>
      </c>
      <c r="F186" s="4" t="inlineStr">
        <is>
          <t>kg</t>
        </is>
      </c>
      <c r="G186" s="4" t="s">
        <f>=ROUND(D186*E186,2)</f>
      </c>
      <c r="H186" s="4"/>
      <c r="I186" s="17" t="n">
        <v>219095</v>
      </c>
      <c r="J186" s="17" t="n">
        <v>486</v>
      </c>
    </row>
    <row collapsed="false" customFormat="false" customHeight="false" hidden="false" ht="12.1" outlineLevel="0" r="187">
      <c r="A187" s="3" t="s">
        <f>=I187</f>
      </c>
      <c r="B187" s="4" t="inlineStr">
        <is>
          <t>Botervis</t>
        </is>
      </c>
      <c r="C187" s="4" t="inlineStr">
        <is>
          <t>Butterfish </t>
        </is>
      </c>
      <c r="D187" s="4" t="s">
        <f>=ROUND(J187/C16,2)</f>
      </c>
      <c r="E187" s="4" t="s">
        <f>=Request!E187</f>
      </c>
      <c r="F187" s="4" t="inlineStr">
        <is>
          <t>pack</t>
        </is>
      </c>
      <c r="G187" s="4" t="s">
        <f>=ROUND(D187*E187,2)</f>
      </c>
      <c r="H187" s="4"/>
      <c r="I187" s="17" t="n">
        <v>219119</v>
      </c>
      <c r="J187" s="17" t="n">
        <v>238</v>
      </c>
    </row>
    <row collapsed="false" customFormat="false" customHeight="false" hidden="false" ht="12.1" outlineLevel="0" r="188">
      <c r="A188" s="3" t="s">
        <f>=I188</f>
      </c>
      <c r="B188" s="4" t="inlineStr">
        <is>
          <t>Verse vis om te bakken</t>
        </is>
      </c>
      <c r="C188" s="4" t="inlineStr">
        <is>
          <t>Fresh Fish for frying</t>
        </is>
      </c>
      <c r="D188" s="4" t="s">
        <f>=ROUND(J188/C16,2)</f>
      </c>
      <c r="E188" s="4" t="s">
        <f>=Request!E188</f>
      </c>
      <c r="F188" s="4" t="inlineStr">
        <is>
          <t>pack</t>
        </is>
      </c>
      <c r="G188" s="4" t="s">
        <f>=ROUND(D188*E188,2)</f>
      </c>
      <c r="H188" s="4"/>
      <c r="I188" s="17" t="n">
        <v>219156</v>
      </c>
      <c r="J188" s="17" t="n">
        <v>175</v>
      </c>
    </row>
    <row collapsed="false" customFormat="false" customHeight="false" hidden="false" ht="12.1" outlineLevel="0" r="189">
      <c r="A189" s="3" t="s">
        <f>=I189</f>
      </c>
      <c r="B189" s="4" t="inlineStr">
        <is>
          <t>Haring</t>
        </is>
      </c>
      <c r="C189" s="4" t="inlineStr">
        <is>
          <t>Herring</t>
        </is>
      </c>
      <c r="D189" s="4" t="s">
        <f>=ROUND(J189/C16,2)</f>
      </c>
      <c r="E189" s="4" t="s">
        <f>=Request!E189</f>
      </c>
      <c r="F189" s="4" t="inlineStr">
        <is>
          <t>kg</t>
        </is>
      </c>
      <c r="G189" s="4" t="s">
        <f>=ROUND(D189*E189,2)</f>
      </c>
      <c r="H189" s="4"/>
      <c r="I189" s="17" t="n">
        <v>219170</v>
      </c>
      <c r="J189" s="17" t="n">
        <v>298</v>
      </c>
    </row>
    <row collapsed="false" customFormat="false" customHeight="false" hidden="false" ht="12.1" outlineLevel="0" r="190">
      <c r="A190" s="3" t="s">
        <f>=I190</f>
      </c>
      <c r="B190" s="4" t="inlineStr">
        <is>
          <t>Bevroren seafood mix</t>
        </is>
      </c>
      <c r="C190" s="4" t="inlineStr">
        <is>
          <t>Mixed Seafood Frozen</t>
        </is>
      </c>
      <c r="D190" s="4" t="s">
        <f>=ROUND(J190/C16,2)</f>
      </c>
      <c r="E190" s="4" t="s">
        <f>=Request!E190</f>
      </c>
      <c r="F190" s="4" t="inlineStr">
        <is>
          <t>pack</t>
        </is>
      </c>
      <c r="G190" s="4" t="s">
        <f>=ROUND(D190*E190,2)</f>
      </c>
      <c r="H190" s="4"/>
      <c r="I190" s="17" t="n">
        <v>219233</v>
      </c>
      <c r="J190" s="17" t="n">
        <v>175</v>
      </c>
    </row>
    <row collapsed="false" customFormat="false" customHeight="false" hidden="false" ht="12.1" outlineLevel="0" r="191">
      <c r="A191" s="3" t="s">
        <f>=I191</f>
      </c>
      <c r="B191" s="4" t="inlineStr">
        <is>
          <t>Bevroren vis fillets</t>
        </is>
      </c>
      <c r="C191" s="4" t="inlineStr">
        <is>
          <t>Frozen Fish Fillets</t>
        </is>
      </c>
      <c r="D191" s="4" t="s">
        <f>=ROUND(J191/C16,2)</f>
      </c>
      <c r="E191" s="4" t="s">
        <f>=Request!E191</f>
      </c>
      <c r="F191" s="4" t="inlineStr">
        <is>
          <t>pack</t>
        </is>
      </c>
      <c r="G191" s="4" t="s">
        <f>=ROUND(D191*E191,2)</f>
      </c>
      <c r="H191" s="4"/>
      <c r="I191" s="17" t="n">
        <v>219234</v>
      </c>
      <c r="J191" s="17" t="n">
        <v>365</v>
      </c>
    </row>
    <row collapsed="false" customFormat="false" customHeight="false" hidden="false" ht="12.1" outlineLevel="0" r="192">
      <c r="A192" s="3" t="s">
        <f>=I192</f>
      </c>
      <c r="B192" s="4" t="inlineStr">
        <is>
          <t>Inktvis 500gr.</t>
        </is>
      </c>
      <c r="C192" s="4" t="inlineStr">
        <is>
          <t>Squid 500gr.</t>
        </is>
      </c>
      <c r="D192" s="4" t="s">
        <f>=ROUND(J192/C16,2)</f>
      </c>
      <c r="E192" s="4" t="s">
        <f>=Request!E192</f>
      </c>
      <c r="F192" s="4" t="inlineStr">
        <is>
          <t>pack</t>
        </is>
      </c>
      <c r="G192" s="4" t="s">
        <f>=ROUND(D192*E192,2)</f>
      </c>
      <c r="H192" s="4"/>
      <c r="I192" s="17" t="n">
        <v>219244</v>
      </c>
      <c r="J192" s="17" t="n">
        <v>350</v>
      </c>
    </row>
    <row collapsed="false" customFormat="false" customHeight="false" hidden="false" ht="12.1" outlineLevel="0" r="193">
      <c r="A193" s="3" t="s">
        <f>=I193</f>
      </c>
      <c r="B193" s="4" t="inlineStr">
        <is>
          <t>Bevroren Garnalen</t>
        </is>
      </c>
      <c r="C193" s="4" t="inlineStr">
        <is>
          <t>Frozen Shrimps</t>
        </is>
      </c>
      <c r="D193" s="4" t="s">
        <f>=ROUND(J193/C16,2)</f>
      </c>
      <c r="E193" s="4" t="s">
        <f>=Request!E193</f>
      </c>
      <c r="F193" s="4" t="inlineStr">
        <is>
          <t>pack</t>
        </is>
      </c>
      <c r="G193" s="4" t="s">
        <f>=ROUND(D193*E193,2)</f>
      </c>
      <c r="H193" s="4"/>
      <c r="I193" s="17" t="n">
        <v>222049</v>
      </c>
      <c r="J193" s="17" t="n">
        <v>812.5</v>
      </c>
    </row>
    <row collapsed="false" customFormat="false" customHeight="false" hidden="false" ht="12.1" outlineLevel="0" r="194">
      <c r="A194" s="3"/>
      <c r="B194" s="4"/>
      <c r="C194" s="4"/>
      <c r="D194" s="4"/>
      <c r="E194" s="4"/>
      <c r="F194" s="9" t="inlineStr">
        <is>
          <t>Subtotal:</t>
        </is>
      </c>
      <c r="G194" s="9" t="s">
        <f>=SUM(G185:G193)</f>
      </c>
    </row>
    <row collapsed="false" customFormat="false" customHeight="false" hidden="false" ht="12.1" outlineLevel="0" r="195">
      <c r="A195" s="1" t="inlineStr">
        <is>
          <t> </t>
        </is>
      </c>
      <c r="B195" s="0" t="inlineStr">
        <is>
          <t> </t>
        </is>
      </c>
    </row>
    <row collapsed="false" customFormat="false" customHeight="false" hidden="false" ht="12.1" outlineLevel="0" r="196">
      <c r="A196" s="15"/>
      <c r="B196" s="16" t="inlineStr">
        <is>
          <t>Groente en fruit</t>
        </is>
      </c>
      <c r="C196" s="16" t="inlineStr">
        <is>
          <t>Fruit and vegetables</t>
        </is>
      </c>
    </row>
    <row collapsed="false" customFormat="false" customHeight="false" hidden="false" ht="12.1" outlineLevel="0" r="197">
      <c r="A197" s="3" t="s">
        <f>=I197</f>
      </c>
      <c r="B197" s="4" t="inlineStr">
        <is>
          <t>Peper</t>
        </is>
      </c>
      <c r="C197" s="4" t="inlineStr">
        <is>
          <t>Peppers</t>
        </is>
      </c>
      <c r="D197" s="4" t="s">
        <f>=ROUND(J197/C16,2)</f>
      </c>
      <c r="E197" s="4" t="s">
        <f>=Request!E197</f>
      </c>
      <c r="F197" s="4" t="inlineStr">
        <is>
          <t>pack</t>
        </is>
      </c>
      <c r="G197" s="4" t="s">
        <f>=ROUND(D197*E197,2)</f>
      </c>
      <c r="H197" s="4"/>
      <c r="I197" s="17" t="n">
        <v>225013</v>
      </c>
      <c r="J197" s="17" t="n">
        <v>100</v>
      </c>
    </row>
    <row collapsed="false" customFormat="false" customHeight="false" hidden="false" ht="12.1" outlineLevel="0" r="198">
      <c r="A198" s="3" t="s">
        <f>=I198</f>
      </c>
      <c r="B198" s="4" t="inlineStr">
        <is>
          <t>paprika</t>
        </is>
      </c>
      <c r="C198" s="4" t="inlineStr">
        <is>
          <t>Paprika Red/green</t>
        </is>
      </c>
      <c r="D198" s="4" t="s">
        <f>=ROUND(J198/C16,2)</f>
      </c>
      <c r="E198" s="4" t="s">
        <f>=Request!E198</f>
      </c>
      <c r="F198" s="4" t="inlineStr">
        <is>
          <t>kg</t>
        </is>
      </c>
      <c r="G198" s="4" t="s">
        <f>=ROUND(D198*E198,2)</f>
      </c>
      <c r="H198" s="4"/>
      <c r="I198" s="17" t="n">
        <v>225014</v>
      </c>
      <c r="J198" s="17" t="n">
        <v>350</v>
      </c>
    </row>
    <row collapsed="false" customFormat="false" customHeight="false" hidden="false" ht="12.1" outlineLevel="0" r="199">
      <c r="A199" s="3" t="s">
        <f>=I199</f>
      </c>
      <c r="B199" s="4" t="inlineStr">
        <is>
          <t>Pompoen</t>
        </is>
      </c>
      <c r="C199" s="4" t="inlineStr">
        <is>
          <t>Pumpkin</t>
        </is>
      </c>
      <c r="D199" s="4" t="s">
        <f>=ROUND(J199/C16,2)</f>
      </c>
      <c r="E199" s="4" t="s">
        <f>=Request!E199</f>
      </c>
      <c r="F199" s="4" t="inlineStr">
        <is>
          <t>kg</t>
        </is>
      </c>
      <c r="G199" s="4" t="s">
        <f>=ROUND(D199*E199,2)</f>
      </c>
      <c r="H199" s="4"/>
      <c r="I199" s="17" t="n">
        <v>225017</v>
      </c>
      <c r="J199" s="17" t="n">
        <v>62.5</v>
      </c>
    </row>
    <row collapsed="false" customFormat="false" customHeight="false" hidden="false" ht="12.1" outlineLevel="0" r="200">
      <c r="A200" s="3" t="s">
        <f>=I200</f>
      </c>
      <c r="B200" s="4" t="inlineStr">
        <is>
          <t>Zoete patat</t>
        </is>
      </c>
      <c r="C200" s="4" t="inlineStr">
        <is>
          <t>Sweet Potato</t>
        </is>
      </c>
      <c r="D200" s="4" t="s">
        <f>=ROUND(J200/C16,2)</f>
      </c>
      <c r="E200" s="4" t="s">
        <f>=Request!E200</f>
      </c>
      <c r="F200" s="4" t="inlineStr">
        <is>
          <t>kg</t>
        </is>
      </c>
      <c r="G200" s="4" t="s">
        <f>=ROUND(D200*E200,2)</f>
      </c>
      <c r="H200" s="4"/>
      <c r="I200" s="17" t="n">
        <v>225018</v>
      </c>
      <c r="J200" s="17" t="n">
        <v>35</v>
      </c>
    </row>
    <row collapsed="false" customFormat="false" customHeight="false" hidden="false" ht="12.1" outlineLevel="0" r="201">
      <c r="A201" s="3" t="s">
        <f>=I201</f>
      </c>
      <c r="B201" s="4" t="inlineStr">
        <is>
          <t>Bananen (groen)</t>
        </is>
      </c>
      <c r="C201" s="4" t="inlineStr">
        <is>
          <t>Green plantain</t>
        </is>
      </c>
      <c r="D201" s="4" t="s">
        <f>=ROUND(J201/C16,2)</f>
      </c>
      <c r="E201" s="4" t="s">
        <f>=Request!E201</f>
      </c>
      <c r="F201" s="4" t="inlineStr">
        <is>
          <t>kg</t>
        </is>
      </c>
      <c r="G201" s="4" t="s">
        <f>=ROUND(D201*E201,2)</f>
      </c>
      <c r="H201" s="4"/>
      <c r="I201" s="17" t="n">
        <v>225020</v>
      </c>
      <c r="J201" s="17" t="n">
        <v>124.75</v>
      </c>
    </row>
    <row collapsed="false" customFormat="false" customHeight="false" hidden="false" ht="12.1" outlineLevel="0" r="202">
      <c r="A202" s="3" t="s">
        <f>=I202</f>
      </c>
      <c r="B202" s="4" t="inlineStr">
        <is>
          <t>Chinese tayer</t>
        </is>
      </c>
      <c r="C202" s="4" t="inlineStr">
        <is>
          <t>Arum</t>
        </is>
      </c>
      <c r="D202" s="4" t="s">
        <f>=ROUND(J202/C16,2)</f>
      </c>
      <c r="E202" s="4" t="s">
        <f>=Request!E202</f>
      </c>
      <c r="F202" s="4" t="inlineStr">
        <is>
          <t>pack</t>
        </is>
      </c>
      <c r="G202" s="4" t="s">
        <f>=ROUND(D202*E202,2)</f>
      </c>
      <c r="H202" s="4"/>
      <c r="I202" s="17" t="n">
        <v>225021</v>
      </c>
      <c r="J202" s="17" t="n">
        <v>120</v>
      </c>
    </row>
    <row collapsed="false" customFormat="false" customHeight="false" hidden="false" ht="12.1" outlineLevel="0" r="203">
      <c r="A203" s="3" t="s">
        <f>=I203</f>
      </c>
      <c r="B203" s="4" t="inlineStr">
        <is>
          <t>Tjapar fijn</t>
        </is>
      </c>
      <c r="C203" s="4" t="inlineStr">
        <is>
          <t>Bean Sprout</t>
        </is>
      </c>
      <c r="D203" s="4" t="s">
        <f>=ROUND(J203/C16,2)</f>
      </c>
      <c r="E203" s="4" t="s">
        <f>=Request!E203</f>
      </c>
      <c r="F203" s="4" t="inlineStr">
        <is>
          <t>pack</t>
        </is>
      </c>
      <c r="G203" s="4" t="s">
        <f>=ROUND(D203*E203,2)</f>
      </c>
      <c r="H203" s="4"/>
      <c r="I203" s="17" t="n">
        <v>225022</v>
      </c>
      <c r="J203" s="17" t="n">
        <v>27.5</v>
      </c>
    </row>
    <row collapsed="false" customFormat="false" customHeight="false" hidden="false" ht="12.1" outlineLevel="0" r="204">
      <c r="A204" s="3" t="s">
        <f>=I204</f>
      </c>
      <c r="B204" s="4" t="inlineStr">
        <is>
          <t>Ijsberg sla</t>
        </is>
      </c>
      <c r="C204" s="4" t="inlineStr">
        <is>
          <t>Lettuce</t>
        </is>
      </c>
      <c r="D204" s="4" t="s">
        <f>=ROUND(J204/C16,2)</f>
      </c>
      <c r="E204" s="4" t="s">
        <f>=Request!E204</f>
      </c>
      <c r="F204" s="4" t="inlineStr">
        <is>
          <t>kg</t>
        </is>
      </c>
      <c r="G204" s="4" t="s">
        <f>=ROUND(D204*E204,2)</f>
      </c>
      <c r="H204" s="4"/>
      <c r="I204" s="17" t="n">
        <v>225045</v>
      </c>
      <c r="J204" s="17" t="n">
        <v>245</v>
      </c>
    </row>
    <row collapsed="false" customFormat="false" customHeight="false" hidden="false" ht="12.1" outlineLevel="0" r="205">
      <c r="A205" s="3" t="s">
        <f>=I205</f>
      </c>
      <c r="B205" s="4" t="inlineStr">
        <is>
          <t>Buitenlande kool</t>
        </is>
      </c>
      <c r="C205" s="4" t="inlineStr">
        <is>
          <t>Cabbage</t>
        </is>
      </c>
      <c r="D205" s="4" t="s">
        <f>=ROUND(J205/C16,2)</f>
      </c>
      <c r="E205" s="4" t="s">
        <f>=Request!E205</f>
      </c>
      <c r="F205" s="4" t="inlineStr">
        <is>
          <t>kg</t>
        </is>
      </c>
      <c r="G205" s="4" t="s">
        <f>=ROUND(D205*E205,2)</f>
      </c>
      <c r="H205" s="4"/>
      <c r="I205" s="17" t="n">
        <v>225048</v>
      </c>
      <c r="J205" s="17" t="n">
        <v>140</v>
      </c>
    </row>
    <row collapsed="false" customFormat="false" customHeight="false" hidden="false" ht="12.1" outlineLevel="0" r="206">
      <c r="A206" s="3" t="s">
        <f>=I206</f>
      </c>
      <c r="B206" s="4" t="inlineStr">
        <is>
          <t>Komkommer</t>
        </is>
      </c>
      <c r="C206" s="4" t="inlineStr">
        <is>
          <t>Cucumber</t>
        </is>
      </c>
      <c r="D206" s="4" t="s">
        <f>=ROUND(J206/C16,2)</f>
      </c>
      <c r="E206" s="4" t="s">
        <f>=Request!E206</f>
      </c>
      <c r="F206" s="4" t="inlineStr">
        <is>
          <t>piece</t>
        </is>
      </c>
      <c r="G206" s="4" t="s">
        <f>=ROUND(D206*E206,2)</f>
      </c>
      <c r="H206" s="4"/>
      <c r="I206" s="17" t="n">
        <v>225056</v>
      </c>
      <c r="J206" s="17" t="n">
        <v>25</v>
      </c>
    </row>
    <row collapsed="false" customFormat="false" customHeight="false" hidden="false" ht="12.1" outlineLevel="0" r="207">
      <c r="A207" s="3" t="s">
        <f>=I207</f>
      </c>
      <c r="B207" s="4" t="inlineStr">
        <is>
          <t>Advocaat</t>
        </is>
      </c>
      <c r="C207" s="4" t="inlineStr">
        <is>
          <t>Avocado</t>
        </is>
      </c>
      <c r="D207" s="4" t="s">
        <f>=ROUND(J207/C16,2)</f>
      </c>
      <c r="E207" s="4" t="s">
        <f>=Request!E207</f>
      </c>
      <c r="F207" s="4" t="inlineStr">
        <is>
          <t>kg</t>
        </is>
      </c>
      <c r="G207" s="4" t="s">
        <f>=ROUND(D207*E207,2)</f>
      </c>
      <c r="H207" s="4"/>
      <c r="I207" s="17" t="n">
        <v>225076</v>
      </c>
      <c r="J207" s="17" t="n">
        <v>175</v>
      </c>
    </row>
    <row collapsed="false" customFormat="false" customHeight="false" hidden="false" ht="12.1" outlineLevel="0" r="208">
      <c r="A208" s="3" t="s">
        <f>=I208</f>
      </c>
      <c r="B208" s="4" t="inlineStr">
        <is>
          <t>Wortelen 2,27 kg.</t>
        </is>
      </c>
      <c r="C208" s="4" t="inlineStr">
        <is>
          <t>Carrots 5 lbs</t>
        </is>
      </c>
      <c r="D208" s="4" t="s">
        <f>=ROUND(J208/C16,2)</f>
      </c>
      <c r="E208" s="4" t="s">
        <f>=Request!E208</f>
      </c>
      <c r="F208" s="4" t="inlineStr">
        <is>
          <t>pack</t>
        </is>
      </c>
      <c r="G208" s="4" t="s">
        <f>=ROUND(D208*E208,2)</f>
      </c>
      <c r="H208" s="4"/>
      <c r="I208" s="17" t="n">
        <v>225079</v>
      </c>
      <c r="J208" s="17" t="n">
        <v>300</v>
      </c>
    </row>
    <row collapsed="false" customFormat="false" customHeight="false" hidden="false" ht="12.1" outlineLevel="0" r="209">
      <c r="A209" s="3" t="s">
        <f>=I209</f>
      </c>
      <c r="B209" s="4" t="inlineStr">
        <is>
          <t>Zoete patat paars</t>
        </is>
      </c>
      <c r="C209" s="4" t="inlineStr">
        <is>
          <t>Purple sweer potato</t>
        </is>
      </c>
      <c r="D209" s="4" t="s">
        <f>=ROUND(J209/C16,2)</f>
      </c>
      <c r="E209" s="4" t="s">
        <f>=Request!E209</f>
      </c>
      <c r="F209" s="4" t="inlineStr">
        <is>
          <t>pack</t>
        </is>
      </c>
      <c r="G209" s="4" t="s">
        <f>=ROUND(D209*E209,2)</f>
      </c>
      <c r="H209" s="4"/>
      <c r="I209" s="17" t="n">
        <v>225084</v>
      </c>
      <c r="J209" s="17" t="n">
        <v>35</v>
      </c>
    </row>
    <row collapsed="false" customFormat="false" customHeight="false" hidden="false" ht="12.1" outlineLevel="0" r="210">
      <c r="A210" s="3" t="s">
        <f>=I210</f>
      </c>
      <c r="B210" s="4" t="inlineStr">
        <is>
          <t>Selderij</t>
        </is>
      </c>
      <c r="C210" s="4" t="inlineStr">
        <is>
          <t>Celery</t>
        </is>
      </c>
      <c r="D210" s="4" t="s">
        <f>=ROUND(J210/C16,2)</f>
      </c>
      <c r="E210" s="4" t="s">
        <f>=Request!E210</f>
      </c>
      <c r="F210" s="4" t="inlineStr">
        <is>
          <t>pack</t>
        </is>
      </c>
      <c r="G210" s="4" t="s">
        <f>=ROUND(D210*E210,2)</f>
      </c>
      <c r="H210" s="4"/>
      <c r="I210" s="17" t="n">
        <v>225087</v>
      </c>
      <c r="J210" s="17" t="n">
        <v>190</v>
      </c>
    </row>
    <row collapsed="false" customFormat="false" customHeight="false" hidden="false" ht="12.1" outlineLevel="0" r="211">
      <c r="A211" s="3" t="s">
        <f>=I211</f>
      </c>
      <c r="B211" s="4" t="inlineStr">
        <is>
          <t>Prei</t>
        </is>
      </c>
      <c r="C211" s="4" t="inlineStr">
        <is>
          <t>Leek</t>
        </is>
      </c>
      <c r="D211" s="4" t="s">
        <f>=ROUND(J211/C16,2)</f>
      </c>
      <c r="E211" s="4" t="s">
        <f>=Request!E211</f>
      </c>
      <c r="F211" s="4" t="inlineStr">
        <is>
          <t>kg</t>
        </is>
      </c>
      <c r="G211" s="4" t="s">
        <f>=ROUND(D211*E211,2)</f>
      </c>
      <c r="H211" s="4"/>
      <c r="I211" s="17" t="n">
        <v>225115</v>
      </c>
      <c r="J211" s="17" t="n">
        <v>184</v>
      </c>
    </row>
    <row collapsed="false" customFormat="false" customHeight="false" hidden="false" ht="12.1" outlineLevel="0" r="212">
      <c r="A212" s="3" t="s">
        <f>=I212</f>
      </c>
      <c r="B212" s="4" t="inlineStr">
        <is>
          <t>Boulanger</t>
        </is>
      </c>
      <c r="C212" s="4" t="inlineStr">
        <is>
          <t>Egg plant</t>
        </is>
      </c>
      <c r="D212" s="4" t="s">
        <f>=ROUND(J212/C16,2)</f>
      </c>
      <c r="E212" s="4" t="s">
        <f>=Request!E212</f>
      </c>
      <c r="F212" s="4" t="inlineStr">
        <is>
          <t>kg</t>
        </is>
      </c>
      <c r="G212" s="4" t="s">
        <f>=ROUND(D212*E212,2)</f>
      </c>
      <c r="H212" s="4"/>
      <c r="I212" s="17" t="n">
        <v>225155</v>
      </c>
      <c r="J212" s="17" t="n">
        <v>20</v>
      </c>
    </row>
    <row collapsed="false" customFormat="false" customHeight="false" hidden="false" ht="12.1" outlineLevel="0" r="213">
      <c r="A213" s="3" t="s">
        <f>=I213</f>
      </c>
      <c r="B213" s="4" t="inlineStr">
        <is>
          <t>Tomaten</t>
        </is>
      </c>
      <c r="C213" s="4" t="inlineStr">
        <is>
          <t>Tomatoes</t>
        </is>
      </c>
      <c r="D213" s="4" t="s">
        <f>=ROUND(J213/C16,2)</f>
      </c>
      <c r="E213" s="4" t="s">
        <f>=Request!E213</f>
      </c>
      <c r="F213" s="4" t="inlineStr">
        <is>
          <t>kg</t>
        </is>
      </c>
      <c r="G213" s="4" t="s">
        <f>=ROUND(D213*E213,2)</f>
      </c>
      <c r="H213" s="4"/>
      <c r="I213" s="17" t="n">
        <v>225158</v>
      </c>
      <c r="J213" s="17" t="n">
        <v>75</v>
      </c>
    </row>
    <row collapsed="false" customFormat="false" customHeight="false" hidden="false" ht="12.1" outlineLevel="0" r="214">
      <c r="A214" s="3" t="s">
        <f>=I214</f>
      </c>
      <c r="B214" s="4" t="inlineStr">
        <is>
          <t>Rode bieten</t>
        </is>
      </c>
      <c r="C214" s="4" t="inlineStr">
        <is>
          <t>Beetroot</t>
        </is>
      </c>
      <c r="D214" s="4" t="s">
        <f>=ROUND(J214/C16,2)</f>
      </c>
      <c r="E214" s="4" t="s">
        <f>=Request!E214</f>
      </c>
      <c r="F214" s="4" t="inlineStr">
        <is>
          <t>kg</t>
        </is>
      </c>
      <c r="G214" s="4" t="s">
        <f>=ROUND(D214*E214,2)</f>
      </c>
      <c r="H214" s="4"/>
      <c r="I214" s="17" t="n">
        <v>225160</v>
      </c>
      <c r="J214" s="17" t="n">
        <v>250</v>
      </c>
    </row>
    <row collapsed="false" customFormat="false" customHeight="false" hidden="false" ht="12.1" outlineLevel="0" r="215">
      <c r="A215" s="3" t="s">
        <f>=I215</f>
      </c>
      <c r="B215" s="4" t="inlineStr">
        <is>
          <t>Lemmetje</t>
        </is>
      </c>
      <c r="C215" s="4" t="inlineStr">
        <is>
          <t>Lemon</t>
        </is>
      </c>
      <c r="D215" s="4" t="s">
        <f>=ROUND(J215/C16,2)</f>
      </c>
      <c r="E215" s="4" t="s">
        <f>=Request!E215</f>
      </c>
      <c r="F215" s="4" t="inlineStr">
        <is>
          <t>piece</t>
        </is>
      </c>
      <c r="G215" s="4" t="s">
        <f>=ROUND(D215*E215,2)</f>
      </c>
      <c r="H215" s="4"/>
      <c r="I215" s="17" t="n">
        <v>225522</v>
      </c>
      <c r="J215" s="17" t="n">
        <v>17.5</v>
      </c>
    </row>
    <row collapsed="false" customFormat="false" customHeight="false" hidden="false" ht="12.1" outlineLevel="0" r="216">
      <c r="A216" s="3" t="s">
        <f>=I216</f>
      </c>
      <c r="B216" s="4" t="inlineStr">
        <is>
          <t>Appels</t>
        </is>
      </c>
      <c r="C216" s="4" t="inlineStr">
        <is>
          <t>Apples</t>
        </is>
      </c>
      <c r="D216" s="4" t="s">
        <f>=ROUND(J216/C16,2)</f>
      </c>
      <c r="E216" s="4" t="s">
        <f>=Request!E216</f>
      </c>
      <c r="F216" s="4" t="inlineStr">
        <is>
          <t>piece</t>
        </is>
      </c>
      <c r="G216" s="4" t="s">
        <f>=ROUND(D216*E216,2)</f>
      </c>
      <c r="H216" s="4"/>
      <c r="I216" s="17" t="n">
        <v>225541</v>
      </c>
      <c r="J216" s="17" t="n">
        <v>19.25</v>
      </c>
    </row>
    <row collapsed="false" customFormat="false" customHeight="false" hidden="false" ht="12.1" outlineLevel="0" r="217">
      <c r="A217" s="3" t="s">
        <f>=I217</f>
      </c>
      <c r="B217" s="4" t="inlineStr">
        <is>
          <t>Sinasappel</t>
        </is>
      </c>
      <c r="C217" s="4" t="inlineStr">
        <is>
          <t>Oranges</t>
        </is>
      </c>
      <c r="D217" s="4" t="s">
        <f>=ROUND(J217/C16,2)</f>
      </c>
      <c r="E217" s="4" t="s">
        <f>=Request!E217</f>
      </c>
      <c r="F217" s="4" t="inlineStr">
        <is>
          <t>piece</t>
        </is>
      </c>
      <c r="G217" s="4" t="s">
        <f>=ROUND(D217*E217,2)</f>
      </c>
      <c r="H217" s="4"/>
      <c r="I217" s="17" t="n">
        <v>225543</v>
      </c>
      <c r="J217" s="17" t="n">
        <v>35.5</v>
      </c>
    </row>
    <row collapsed="false" customFormat="false" customHeight="false" hidden="false" ht="12.1" outlineLevel="0" r="218">
      <c r="A218" s="3" t="s">
        <f>=I218</f>
      </c>
      <c r="B218" s="4" t="inlineStr">
        <is>
          <t>Bacove/banaan</t>
        </is>
      </c>
      <c r="C218" s="4" t="inlineStr">
        <is>
          <t>Banana</t>
        </is>
      </c>
      <c r="D218" s="4" t="s">
        <f>=ROUND(J218/C16,2)</f>
      </c>
      <c r="E218" s="4" t="s">
        <f>=Request!E218</f>
      </c>
      <c r="F218" s="4" t="inlineStr">
        <is>
          <t>kg</t>
        </is>
      </c>
      <c r="G218" s="4" t="s">
        <f>=ROUND(D218*E218,2)</f>
      </c>
      <c r="H218" s="4"/>
      <c r="I218" s="17" t="n">
        <v>225545</v>
      </c>
      <c r="J218" s="17" t="n">
        <v>65</v>
      </c>
    </row>
    <row collapsed="false" customFormat="false" customHeight="false" hidden="false" ht="12.1" outlineLevel="0" r="219">
      <c r="A219" s="3" t="s">
        <f>=I219</f>
      </c>
      <c r="B219" s="4" t="inlineStr">
        <is>
          <t>Geraspte cocos 1 kg</t>
        </is>
      </c>
      <c r="C219" s="4" t="inlineStr">
        <is>
          <t>Grated cosos 1 kg</t>
        </is>
      </c>
      <c r="D219" s="4" t="s">
        <f>=ROUND(J219/C16,2)</f>
      </c>
      <c r="E219" s="4" t="s">
        <f>=Request!E219</f>
      </c>
      <c r="F219" s="4" t="inlineStr">
        <is>
          <t>kg</t>
        </is>
      </c>
      <c r="G219" s="4" t="s">
        <f>=ROUND(D219*E219,2)</f>
      </c>
      <c r="H219" s="4"/>
      <c r="I219" s="17" t="n">
        <v>225624</v>
      </c>
      <c r="J219" s="17" t="n">
        <v>98</v>
      </c>
    </row>
    <row collapsed="false" customFormat="false" customHeight="false" hidden="false" ht="12.1" outlineLevel="0" r="220">
      <c r="A220" s="3" t="s">
        <f>=I220</f>
      </c>
      <c r="B220" s="4" t="inlineStr">
        <is>
          <t>Watermeloen</t>
        </is>
      </c>
      <c r="C220" s="4" t="inlineStr">
        <is>
          <t>Watermelon</t>
        </is>
      </c>
      <c r="D220" s="4" t="s">
        <f>=ROUND(J220/C16,2)</f>
      </c>
      <c r="E220" s="4" t="s">
        <f>=Request!E220</f>
      </c>
      <c r="F220" s="4" t="inlineStr">
        <is>
          <t>kg</t>
        </is>
      </c>
      <c r="G220" s="4" t="s">
        <f>=ROUND(D220*E220,2)</f>
      </c>
      <c r="H220" s="4"/>
      <c r="I220" s="17" t="n">
        <v>225634</v>
      </c>
      <c r="J220" s="17" t="n">
        <v>30</v>
      </c>
    </row>
    <row collapsed="false" customFormat="false" customHeight="false" hidden="false" ht="12.1" outlineLevel="0" r="221">
      <c r="A221" s="3" t="s">
        <f>=I221</f>
      </c>
      <c r="B221" s="4" t="inlineStr">
        <is>
          <t>Papaja</t>
        </is>
      </c>
      <c r="C221" s="4" t="inlineStr">
        <is>
          <t>Papaya</t>
        </is>
      </c>
      <c r="D221" s="4" t="s">
        <f>=ROUND(J221/C16,2)</f>
      </c>
      <c r="E221" s="4" t="s">
        <f>=Request!E221</f>
      </c>
      <c r="F221" s="4" t="inlineStr">
        <is>
          <t>piece</t>
        </is>
      </c>
      <c r="G221" s="4" t="s">
        <f>=ROUND(D221*E221,2)</f>
      </c>
      <c r="H221" s="4"/>
      <c r="I221" s="17" t="n">
        <v>225648</v>
      </c>
      <c r="J221" s="17" t="n">
        <v>250</v>
      </c>
    </row>
    <row collapsed="false" customFormat="false" customHeight="false" hidden="false" ht="12.1" outlineLevel="0" r="222">
      <c r="A222" s="3" t="s">
        <f>=I222</f>
      </c>
      <c r="B222" s="4" t="inlineStr">
        <is>
          <t>Ananas</t>
        </is>
      </c>
      <c r="C222" s="4" t="inlineStr">
        <is>
          <t>Pineapple</t>
        </is>
      </c>
      <c r="D222" s="4" t="s">
        <f>=ROUND(J222/C16,2)</f>
      </c>
      <c r="E222" s="4" t="s">
        <f>=Request!E222</f>
      </c>
      <c r="F222" s="4" t="inlineStr">
        <is>
          <t>piece</t>
        </is>
      </c>
      <c r="G222" s="4" t="s">
        <f>=ROUND(D222*E222,2)</f>
      </c>
      <c r="H222" s="4"/>
      <c r="I222" s="17" t="n">
        <v>225650</v>
      </c>
      <c r="J222" s="17" t="n">
        <v>75</v>
      </c>
    </row>
    <row collapsed="false" customFormat="false" customHeight="false" hidden="false" ht="12.1" outlineLevel="0" r="223">
      <c r="A223" s="3"/>
      <c r="B223" s="4"/>
      <c r="C223" s="4"/>
      <c r="D223" s="4"/>
      <c r="E223" s="4"/>
      <c r="F223" s="9" t="inlineStr">
        <is>
          <t>Subtotal:</t>
        </is>
      </c>
      <c r="G223" s="9" t="s">
        <f>=SUM(G197:G222)</f>
      </c>
    </row>
    <row collapsed="false" customFormat="false" customHeight="false" hidden="false" ht="12.1" outlineLevel="0" r="224">
      <c r="A224" s="1" t="inlineStr">
        <is>
          <t> </t>
        </is>
      </c>
      <c r="B224" s="0" t="inlineStr">
        <is>
          <t> </t>
        </is>
      </c>
    </row>
    <row collapsed="false" customFormat="false" customHeight="false" hidden="false" ht="12.1" outlineLevel="0" r="225">
      <c r="A225" s="15"/>
      <c r="B225" s="16" t="inlineStr">
        <is>
          <t>Brood</t>
        </is>
      </c>
      <c r="C225" s="16" t="inlineStr">
        <is>
          <t>Bread</t>
        </is>
      </c>
    </row>
    <row collapsed="false" customFormat="false" customHeight="false" hidden="false" ht="12.1" outlineLevel="0" r="226">
      <c r="A226" s="3" t="s">
        <f>=I226</f>
      </c>
      <c r="B226" s="4" t="inlineStr">
        <is>
          <t>Sandwich brood wit</t>
        </is>
      </c>
      <c r="C226" s="4" t="inlineStr">
        <is>
          <t>Sandwich bread white</t>
        </is>
      </c>
      <c r="D226" s="4" t="s">
        <f>=ROUND(J226/C16,2)</f>
      </c>
      <c r="E226" s="4" t="s">
        <f>=Request!E226</f>
      </c>
      <c r="F226" s="4" t="inlineStr">
        <is>
          <t>pack</t>
        </is>
      </c>
      <c r="G226" s="4" t="s">
        <f>=ROUND(D226*E226,2)</f>
      </c>
      <c r="H226" s="4"/>
      <c r="I226" s="17" t="n">
        <v>226340</v>
      </c>
      <c r="J226" s="17" t="n">
        <v>56.05</v>
      </c>
    </row>
    <row collapsed="false" customFormat="false" customHeight="false" hidden="false" ht="12.1" outlineLevel="0" r="227">
      <c r="A227" s="3" t="s">
        <f>=I227</f>
      </c>
      <c r="B227" s="4" t="inlineStr">
        <is>
          <t>Sandwich brood tarwe</t>
        </is>
      </c>
      <c r="C227" s="4" t="inlineStr">
        <is>
          <t>Sandwich bread wheat</t>
        </is>
      </c>
      <c r="D227" s="4" t="s">
        <f>=ROUND(J227/C16,2)</f>
      </c>
      <c r="E227" s="4" t="s">
        <f>=Request!E227</f>
      </c>
      <c r="F227" s="4" t="inlineStr">
        <is>
          <t>pack</t>
        </is>
      </c>
      <c r="G227" s="4" t="s">
        <f>=ROUND(D227*E227,2)</f>
      </c>
      <c r="H227" s="4"/>
      <c r="I227" s="17" t="n">
        <v>226341</v>
      </c>
      <c r="J227" s="17" t="n">
        <v>58.25</v>
      </c>
    </row>
    <row collapsed="false" customFormat="false" customHeight="false" hidden="false" ht="12.1" outlineLevel="0" r="228">
      <c r="A228" s="3"/>
      <c r="B228" s="4"/>
      <c r="C228" s="4"/>
      <c r="D228" s="4"/>
      <c r="E228" s="4"/>
      <c r="F228" s="9" t="inlineStr">
        <is>
          <t>Subtotal:</t>
        </is>
      </c>
      <c r="G228" s="9" t="s">
        <f>=SUM(G226:G227)</f>
      </c>
    </row>
    <row collapsed="false" customFormat="false" customHeight="false" hidden="false" ht="12.1" outlineLevel="0" r="229">
      <c r="A229" s="1" t="inlineStr">
        <is>
          <t> </t>
        </is>
      </c>
      <c r="B229" s="0" t="inlineStr">
        <is>
          <t> </t>
        </is>
      </c>
    </row>
    <row collapsed="false" customFormat="false" customHeight="false" hidden="false" ht="12.1" outlineLevel="0" r="230">
      <c r="A230" s="15"/>
      <c r="B230" s="16" t="inlineStr">
        <is>
          <t>Huishoud en schoonmaak artikelen</t>
        </is>
      </c>
      <c r="C230" s="16" t="inlineStr">
        <is>
          <t>Household and cleaning items</t>
        </is>
      </c>
    </row>
    <row collapsed="false" customFormat="false" customHeight="false" hidden="false" ht="12.1" outlineLevel="0" r="231">
      <c r="A231" s="3" t="s">
        <f>=I231</f>
      </c>
      <c r="B231" s="4" t="inlineStr">
        <is>
          <t>Mistolin lavender 1.84 liter</t>
        </is>
      </c>
      <c r="C231" s="4" t="inlineStr">
        <is>
          <t>Disinfectant bathroom lavender 1.84 liter</t>
        </is>
      </c>
      <c r="D231" s="4" t="s">
        <f>=ROUND(J231/C16,2)</f>
      </c>
      <c r="E231" s="4" t="s">
        <f>=Request!E231</f>
      </c>
      <c r="F231" s="4" t="inlineStr">
        <is>
          <t>piece</t>
        </is>
      </c>
      <c r="G231" s="4" t="s">
        <f>=ROUND(D231*E231,2)</f>
      </c>
      <c r="H231" s="4"/>
      <c r="I231" s="17" t="n">
        <v>230003</v>
      </c>
      <c r="J231" s="17" t="n">
        <v>242.25</v>
      </c>
    </row>
    <row collapsed="false" customFormat="false" customHeight="false" hidden="false" ht="12.1" outlineLevel="0" r="232">
      <c r="A232" s="3" t="s">
        <f>=I232</f>
      </c>
      <c r="B232" s="4" t="inlineStr">
        <is>
          <t>Cif cleaner cream 500ml.</t>
        </is>
      </c>
      <c r="C232" s="4" t="inlineStr">
        <is>
          <t>Bathroom descaler 500ml</t>
        </is>
      </c>
      <c r="D232" s="4" t="s">
        <f>=ROUND(J232/C16,2)</f>
      </c>
      <c r="E232" s="4" t="s">
        <f>=Request!E232</f>
      </c>
      <c r="F232" s="4" t="inlineStr">
        <is>
          <t>piece</t>
        </is>
      </c>
      <c r="G232" s="4" t="s">
        <f>=ROUND(D232*E232,2)</f>
      </c>
      <c r="H232" s="4"/>
      <c r="I232" s="17" t="n">
        <v>230006</v>
      </c>
      <c r="J232" s="17" t="n">
        <v>91.85</v>
      </c>
    </row>
    <row collapsed="false" customFormat="false" customHeight="false" hidden="false" ht="12.1" outlineLevel="0" r="233">
      <c r="A233" s="3" t="s">
        <f>=I233</f>
      </c>
      <c r="B233" s="4" t="inlineStr">
        <is>
          <t>Servetten 100 stuks</t>
        </is>
      </c>
      <c r="C233" s="4" t="inlineStr">
        <is>
          <t>Napkins 100 pieces</t>
        </is>
      </c>
      <c r="D233" s="4" t="s">
        <f>=ROUND(J233/C16,2)</f>
      </c>
      <c r="E233" s="4" t="s">
        <f>=Request!E233</f>
      </c>
      <c r="F233" s="4" t="inlineStr">
        <is>
          <t>pack</t>
        </is>
      </c>
      <c r="G233" s="4" t="s">
        <f>=ROUND(D233*E233,2)</f>
      </c>
      <c r="H233" s="4"/>
      <c r="I233" s="17" t="n">
        <v>230012</v>
      </c>
      <c r="J233" s="17" t="n">
        <v>43</v>
      </c>
    </row>
    <row collapsed="false" customFormat="false" customHeight="false" hidden="false" ht="12.1" outlineLevel="0" r="234">
      <c r="A234" s="3" t="s">
        <f>=I234</f>
      </c>
      <c r="B234" s="4" t="inlineStr">
        <is>
          <t>Toilet paper</t>
        </is>
      </c>
      <c r="C234" s="4" t="inlineStr">
        <is>
          <t>Toilet paper</t>
        </is>
      </c>
      <c r="D234" s="4" t="s">
        <f>=ROUND(J234/C16,2)</f>
      </c>
      <c r="E234" s="4" t="s">
        <f>=Request!E234</f>
      </c>
      <c r="F234" s="4" t="inlineStr">
        <is>
          <t>pack</t>
        </is>
      </c>
      <c r="G234" s="4" t="s">
        <f>=ROUND(D234*E234,2)</f>
      </c>
      <c r="H234" s="4"/>
      <c r="I234" s="17" t="n">
        <v>230013</v>
      </c>
      <c r="J234" s="17" t="n">
        <v>13</v>
      </c>
    </row>
    <row collapsed="false" customFormat="false" customHeight="false" hidden="false" ht="12.1" outlineLevel="0" r="235">
      <c r="A235" s="3" t="s">
        <f>=I235</f>
      </c>
      <c r="B235" s="4" t="inlineStr">
        <is>
          <t>Wegwerp bekers/Cups 9 oz.</t>
        </is>
      </c>
      <c r="C235" s="4" t="inlineStr">
        <is>
          <t>Disposible cups 9 oz.</t>
        </is>
      </c>
      <c r="D235" s="4" t="s">
        <f>=ROUND(J235/C16,2)</f>
      </c>
      <c r="E235" s="4" t="s">
        <f>=Request!E235</f>
      </c>
      <c r="F235" s="4" t="inlineStr">
        <is>
          <t>pack</t>
        </is>
      </c>
      <c r="G235" s="4" t="s">
        <f>=ROUND(D235*E235,2)</f>
      </c>
      <c r="H235" s="4"/>
      <c r="I235" s="17" t="n">
        <v>230027</v>
      </c>
      <c r="J235" s="17" t="n">
        <v>1.75</v>
      </c>
    </row>
    <row collapsed="false" customFormat="false" customHeight="false" hidden="false" ht="12.1" outlineLevel="0" r="236">
      <c r="A236" s="3" t="s">
        <f>=I236</f>
      </c>
      <c r="B236" s="4" t="inlineStr">
        <is>
          <t>Tandpasta 113gr.</t>
        </is>
      </c>
      <c r="C236" s="4" t="inlineStr">
        <is>
          <t>Tooth paste 113gr.</t>
        </is>
      </c>
      <c r="D236" s="4" t="s">
        <f>=ROUND(J236/C16,2)</f>
      </c>
      <c r="E236" s="4" t="s">
        <f>=Request!E236</f>
      </c>
      <c r="F236" s="4" t="inlineStr">
        <is>
          <t>piece</t>
        </is>
      </c>
      <c r="G236" s="4" t="s">
        <f>=ROUND(D236*E236,2)</f>
      </c>
      <c r="H236" s="4"/>
      <c r="I236" s="17" t="n">
        <v>230037</v>
      </c>
      <c r="J236" s="17" t="n">
        <v>122.25</v>
      </c>
    </row>
    <row collapsed="false" customFormat="false" customHeight="false" hidden="false" ht="12.1" outlineLevel="0" r="237">
      <c r="A237" s="3" t="s">
        <f>=I237</f>
      </c>
      <c r="B237" s="4" t="inlineStr">
        <is>
          <t>Afwasmiddel 1 liter</t>
        </is>
      </c>
      <c r="C237" s="4" t="inlineStr">
        <is>
          <t>dishwashing liquid 1 liter</t>
        </is>
      </c>
      <c r="D237" s="4" t="s">
        <f>=ROUND(J237/C16,2)</f>
      </c>
      <c r="E237" s="4" t="s">
        <f>=Request!E237</f>
      </c>
      <c r="F237" s="4" t="inlineStr">
        <is>
          <t>bottle</t>
        </is>
      </c>
      <c r="G237" s="4" t="s">
        <f>=ROUND(D237*E237,2)</f>
      </c>
      <c r="H237" s="4"/>
      <c r="I237" s="17" t="n">
        <v>230043</v>
      </c>
      <c r="J237" s="17" t="n">
        <v>87.5</v>
      </c>
    </row>
    <row collapsed="false" customFormat="false" customHeight="false" hidden="false" ht="12.1" outlineLevel="0" r="238">
      <c r="A238" s="3" t="s">
        <f>=I238</f>
      </c>
      <c r="B238" s="4" t="inlineStr">
        <is>
          <t>Wasverzachter 1,5 kg</t>
        </is>
      </c>
      <c r="C238" s="4" t="inlineStr">
        <is>
          <t>Fabric softner 1,5 kg</t>
        </is>
      </c>
      <c r="D238" s="4" t="s">
        <f>=ROUND(J238/C16,2)</f>
      </c>
      <c r="E238" s="4" t="s">
        <f>=Request!E238</f>
      </c>
      <c r="F238" s="4" t="inlineStr">
        <is>
          <t>bottle</t>
        </is>
      </c>
      <c r="G238" s="4" t="s">
        <f>=ROUND(D238*E238,2)</f>
      </c>
      <c r="H238" s="4"/>
      <c r="I238" s="17" t="n">
        <v>230049</v>
      </c>
      <c r="J238" s="17" t="n">
        <v>130.25</v>
      </c>
    </row>
    <row collapsed="false" customFormat="false" customHeight="false" hidden="false" ht="12.1" outlineLevel="0" r="239">
      <c r="A239" s="3" t="s">
        <f>=I239</f>
      </c>
      <c r="B239" s="4" t="inlineStr">
        <is>
          <t>Tandenstokers 150 stuks</t>
        </is>
      </c>
      <c r="C239" s="4" t="inlineStr">
        <is>
          <t>Toothpicks 150 pcs</t>
        </is>
      </c>
      <c r="D239" s="4" t="s">
        <f>=ROUND(J239/C16,2)</f>
      </c>
      <c r="E239" s="4" t="s">
        <f>=Request!E239</f>
      </c>
      <c r="F239" s="4" t="inlineStr">
        <is>
          <t>piece</t>
        </is>
      </c>
      <c r="G239" s="4" t="s">
        <f>=ROUND(D239*E239,2)</f>
      </c>
      <c r="H239" s="4"/>
      <c r="I239" s="17" t="n">
        <v>230086</v>
      </c>
      <c r="J239" s="17" t="n">
        <v>31.35</v>
      </c>
    </row>
    <row collapsed="false" customFormat="false" customHeight="false" hidden="false" ht="12.1" outlineLevel="0" r="240">
      <c r="A240" s="3" t="s">
        <f>=I240</f>
      </c>
      <c r="B240" s="4" t="inlineStr">
        <is>
          <t>Bleek 1,9 liter</t>
        </is>
      </c>
      <c r="C240" s="4" t="inlineStr">
        <is>
          <t>Bleach 1,9 liter</t>
        </is>
      </c>
      <c r="D240" s="4" t="s">
        <f>=ROUND(J240/C16,2)</f>
      </c>
      <c r="E240" s="4" t="s">
        <f>=Request!E240</f>
      </c>
      <c r="F240" s="4" t="inlineStr">
        <is>
          <t>bottle</t>
        </is>
      </c>
      <c r="G240" s="4" t="s">
        <f>=ROUND(D240*E240,2)</f>
      </c>
      <c r="H240" s="4"/>
      <c r="I240" s="17" t="n">
        <v>230096</v>
      </c>
      <c r="J240" s="17" t="n">
        <v>75.75</v>
      </c>
    </row>
    <row collapsed="false" customFormat="false" customHeight="false" hidden="false" ht="12.1" outlineLevel="0" r="241">
      <c r="A241" s="3" t="s">
        <f>=I241</f>
      </c>
      <c r="B241" s="4" t="inlineStr">
        <is>
          <t>6 in 1 allesreiniger</t>
        </is>
      </c>
      <c r="C241" s="4" t="inlineStr">
        <is>
          <t>6 in 1 multipurose cleaner 770 ml</t>
        </is>
      </c>
      <c r="D241" s="4" t="s">
        <f>=ROUND(J241/C16,2)</f>
      </c>
      <c r="E241" s="4" t="s">
        <f>=Request!E241</f>
      </c>
      <c r="F241" s="4" t="inlineStr">
        <is>
          <t>bottle</t>
        </is>
      </c>
      <c r="G241" s="4" t="s">
        <f>=ROUND(D241*E241,2)</f>
      </c>
      <c r="H241" s="4"/>
      <c r="I241" s="17" t="n">
        <v>230099</v>
      </c>
      <c r="J241" s="17" t="n">
        <v>75</v>
      </c>
    </row>
    <row collapsed="false" customFormat="false" customHeight="false" hidden="false" ht="12.1" outlineLevel="0" r="242">
      <c r="A242" s="3" t="s">
        <f>=I242</f>
      </c>
      <c r="B242" s="4" t="inlineStr">
        <is>
          <t>Lucht verfrisser 150 gr.</t>
        </is>
      </c>
      <c r="C242" s="4" t="inlineStr">
        <is>
          <t>Air freshner 150 gr.</t>
        </is>
      </c>
      <c r="D242" s="4" t="s">
        <f>=ROUND(J242/C16,2)</f>
      </c>
      <c r="E242" s="4" t="s">
        <f>=Request!E242</f>
      </c>
      <c r="F242" s="4" t="inlineStr">
        <is>
          <t>piece</t>
        </is>
      </c>
      <c r="G242" s="4" t="s">
        <f>=ROUND(D242*E242,2)</f>
      </c>
      <c r="H242" s="4"/>
      <c r="I242" s="17" t="n">
        <v>230109</v>
      </c>
      <c r="J242" s="17" t="n">
        <v>44.25</v>
      </c>
    </row>
    <row collapsed="false" customFormat="false" customHeight="false" hidden="false" ht="12.1" outlineLevel="0" r="243">
      <c r="A243" s="3" t="s">
        <f>=I243</f>
      </c>
      <c r="B243" s="4" t="inlineStr">
        <is>
          <t>Toilet zeep 3 stuks</t>
        </is>
      </c>
      <c r="C243" s="4" t="inlineStr">
        <is>
          <t>Toilet soap 3 pack</t>
        </is>
      </c>
      <c r="D243" s="4" t="s">
        <f>=ROUND(J243/C16,2)</f>
      </c>
      <c r="E243" s="4" t="s">
        <f>=Request!E243</f>
      </c>
      <c r="F243" s="4" t="inlineStr">
        <is>
          <t>pack</t>
        </is>
      </c>
      <c r="G243" s="4" t="s">
        <f>=ROUND(D243*E243,2)</f>
      </c>
      <c r="H243" s="4"/>
      <c r="I243" s="17" t="n">
        <v>230132</v>
      </c>
      <c r="J243" s="17" t="n">
        <v>99</v>
      </c>
    </row>
    <row collapsed="false" customFormat="false" customHeight="false" hidden="false" ht="12.1" outlineLevel="0" r="244">
      <c r="A244" s="3" t="s">
        <f>=I244</f>
      </c>
      <c r="B244" s="4" t="inlineStr">
        <is>
          <t>Poederzeep 1,75 kg.</t>
        </is>
      </c>
      <c r="C244" s="4" t="inlineStr">
        <is>
          <t>Powder soap 1,75 kg</t>
        </is>
      </c>
      <c r="D244" s="4" t="s">
        <f>=ROUND(J244/C16,2)</f>
      </c>
      <c r="E244" s="4" t="s">
        <f>=Request!E244</f>
      </c>
      <c r="F244" s="4" t="inlineStr">
        <is>
          <t>pack</t>
        </is>
      </c>
      <c r="G244" s="4" t="s">
        <f>=ROUND(D244*E244,2)</f>
      </c>
      <c r="H244" s="4"/>
      <c r="I244" s="17" t="n">
        <v>230139</v>
      </c>
      <c r="J244" s="17" t="n">
        <v>218.75</v>
      </c>
    </row>
    <row collapsed="false" customFormat="false" customHeight="false" hidden="false" ht="12.1" outlineLevel="0" r="245">
      <c r="A245" s="3"/>
      <c r="B245" s="4"/>
      <c r="C245" s="4"/>
      <c r="D245" s="4"/>
      <c r="E245" s="4"/>
      <c r="F245" s="9" t="inlineStr">
        <is>
          <t>Subtotal:</t>
        </is>
      </c>
      <c r="G245" s="9" t="s">
        <f>=SUM(G231:G244)</f>
      </c>
    </row>
    <row collapsed="false" customFormat="false" customHeight="false" hidden="false" ht="12.1" outlineLevel="0" r="246">
      <c r="A246" s="1" t="inlineStr">
        <is>
          <t> </t>
        </is>
      </c>
      <c r="B246" s="0" t="inlineStr">
        <is>
          <t> </t>
        </is>
      </c>
    </row>
    <row collapsed="false" customFormat="false" customHeight="false" hidden="false" ht="12.1" outlineLevel="0" r="247">
      <c r="A247" s="18"/>
      <c r="B247" s="9" t="inlineStr">
        <is>
          <t>Aanvullende verzoeken</t>
        </is>
      </c>
      <c r="C247" s="9" t="inlineStr">
        <is>
          <t>Additional requests</t>
        </is>
      </c>
      <c r="D247" s="9"/>
      <c r="E247" s="9" t="inlineStr">
        <is>
          <t>Amount</t>
        </is>
      </c>
      <c r="F247" s="9"/>
      <c r="G247" s="9"/>
    </row>
    <row collapsed="false" customFormat="false" customHeight="false" hidden="false" ht="12.1" outlineLevel="0" r="248">
      <c r="A248" s="3" t="s">
        <f>=I248</f>
      </c>
      <c r="B248" s="4" t="s">
        <f>=Request!B250</f>
      </c>
      <c r="C248" s="4" t="s">
        <f>=Request!C250</f>
      </c>
      <c r="D248" s="4" t="s">
        <f>=ROUND(J248/C16,2)</f>
      </c>
      <c r="E248" s="4" t="s">
        <f>=Request!E250</f>
      </c>
      <c r="F248" s="4" t="s">
        <f>=Request!F250</f>
      </c>
      <c r="G248" s="4" t="s">
        <f>=ROUND(D248*E248,2)</f>
      </c>
      <c r="H248" s="4"/>
      <c r="I248" s="17" t="n">
        <v>0</v>
      </c>
      <c r="J248" s="17" t="n">
        <v>0</v>
      </c>
    </row>
    <row collapsed="false" customFormat="false" customHeight="false" hidden="false" ht="12.1" outlineLevel="0" r="249">
      <c r="A249" s="3" t="s">
        <f>=I249</f>
      </c>
      <c r="B249" s="4" t="s">
        <f>=Request!B251</f>
      </c>
      <c r="C249" s="4" t="s">
        <f>=Request!C251</f>
      </c>
      <c r="D249" s="4" t="s">
        <f>=ROUND(J249/C16,2)</f>
      </c>
      <c r="E249" s="4" t="s">
        <f>=Request!E251</f>
      </c>
      <c r="F249" s="4" t="s">
        <f>=Request!F251</f>
      </c>
      <c r="G249" s="4" t="s">
        <f>=ROUND(D249*E249,2)</f>
      </c>
      <c r="H249" s="4"/>
      <c r="I249" s="17" t="n">
        <v>0</v>
      </c>
      <c r="J249" s="17" t="n">
        <v>0</v>
      </c>
    </row>
    <row collapsed="false" customFormat="false" customHeight="false" hidden="false" ht="12.1" outlineLevel="0" r="250">
      <c r="A250" s="3" t="s">
        <f>=I250</f>
      </c>
      <c r="B250" s="4" t="s">
        <f>=Request!B252</f>
      </c>
      <c r="C250" s="4" t="s">
        <f>=Request!C252</f>
      </c>
      <c r="D250" s="4" t="s">
        <f>=ROUND(J250/C16,2)</f>
      </c>
      <c r="E250" s="4" t="s">
        <f>=Request!E252</f>
      </c>
      <c r="F250" s="4" t="s">
        <f>=Request!F252</f>
      </c>
      <c r="G250" s="4" t="s">
        <f>=ROUND(D250*E250,2)</f>
      </c>
      <c r="H250" s="4"/>
      <c r="I250" s="17" t="n">
        <v>0</v>
      </c>
      <c r="J250" s="17" t="n">
        <v>0</v>
      </c>
    </row>
    <row collapsed="false" customFormat="false" customHeight="false" hidden="false" ht="12.1" outlineLevel="0" r="251">
      <c r="A251" s="3" t="s">
        <f>=I251</f>
      </c>
      <c r="B251" s="4" t="s">
        <f>=Request!B253</f>
      </c>
      <c r="C251" s="4" t="s">
        <f>=Request!C253</f>
      </c>
      <c r="D251" s="4" t="s">
        <f>=ROUND(J251/C16,2)</f>
      </c>
      <c r="E251" s="4" t="s">
        <f>=Request!E253</f>
      </c>
      <c r="F251" s="4" t="s">
        <f>=Request!F253</f>
      </c>
      <c r="G251" s="4" t="s">
        <f>=ROUND(D251*E251,2)</f>
      </c>
      <c r="H251" s="4"/>
      <c r="I251" s="17" t="n">
        <v>0</v>
      </c>
      <c r="J251" s="17" t="n">
        <v>0</v>
      </c>
    </row>
    <row collapsed="false" customFormat="false" customHeight="false" hidden="false" ht="12.1" outlineLevel="0" r="252">
      <c r="A252" s="3" t="s">
        <f>=I252</f>
      </c>
      <c r="B252" s="4" t="s">
        <f>=Request!B254</f>
      </c>
      <c r="C252" s="4" t="s">
        <f>=Request!C254</f>
      </c>
      <c r="D252" s="4" t="s">
        <f>=ROUND(J252/C16,2)</f>
      </c>
      <c r="E252" s="4" t="s">
        <f>=Request!E254</f>
      </c>
      <c r="F252" s="4" t="s">
        <f>=Request!F254</f>
      </c>
      <c r="G252" s="4" t="s">
        <f>=ROUND(D252*E252,2)</f>
      </c>
      <c r="H252" s="4"/>
      <c r="I252" s="17" t="n">
        <v>0</v>
      </c>
      <c r="J252" s="17" t="n">
        <v>0</v>
      </c>
    </row>
    <row collapsed="false" customFormat="false" customHeight="false" hidden="false" ht="12.1" outlineLevel="0" r="253">
      <c r="A253" s="3" t="s">
        <f>=I253</f>
      </c>
      <c r="B253" s="4" t="s">
        <f>=Request!B255</f>
      </c>
      <c r="C253" s="4" t="s">
        <f>=Request!C255</f>
      </c>
      <c r="D253" s="4" t="s">
        <f>=ROUND(J253/C16,2)</f>
      </c>
      <c r="E253" s="4" t="s">
        <f>=Request!E255</f>
      </c>
      <c r="F253" s="4" t="s">
        <f>=Request!F255</f>
      </c>
      <c r="G253" s="4" t="s">
        <f>=ROUND(D253*E253,2)</f>
      </c>
      <c r="H253" s="4"/>
      <c r="I253" s="17" t="n">
        <v>0</v>
      </c>
      <c r="J253" s="17" t="n">
        <v>0</v>
      </c>
    </row>
    <row collapsed="false" customFormat="false" customHeight="false" hidden="false" ht="12.1" outlineLevel="0" r="254">
      <c r="A254" s="3" t="s">
        <f>=I254</f>
      </c>
      <c r="B254" s="4" t="s">
        <f>=Request!B256</f>
      </c>
      <c r="C254" s="4" t="s">
        <f>=Request!C256</f>
      </c>
      <c r="D254" s="4" t="s">
        <f>=ROUND(J254/C16,2)</f>
      </c>
      <c r="E254" s="4" t="s">
        <f>=Request!E256</f>
      </c>
      <c r="F254" s="4" t="s">
        <f>=Request!F256</f>
      </c>
      <c r="G254" s="4" t="s">
        <f>=ROUND(D254*E254,2)</f>
      </c>
      <c r="H254" s="4"/>
      <c r="I254" s="17" t="n">
        <v>0</v>
      </c>
      <c r="J254" s="17" t="n">
        <v>0</v>
      </c>
    </row>
    <row collapsed="false" customFormat="false" customHeight="false" hidden="false" ht="12.1" outlineLevel="0" r="255">
      <c r="A255" s="3" t="s">
        <f>=I255</f>
      </c>
      <c r="B255" s="4" t="s">
        <f>=Request!B257</f>
      </c>
      <c r="C255" s="4" t="s">
        <f>=Request!C257</f>
      </c>
      <c r="D255" s="4" t="s">
        <f>=ROUND(J255/C16,2)</f>
      </c>
      <c r="E255" s="4" t="s">
        <f>=Request!E257</f>
      </c>
      <c r="F255" s="4" t="s">
        <f>=Request!F257</f>
      </c>
      <c r="G255" s="4" t="s">
        <f>=ROUND(D255*E255,2)</f>
      </c>
      <c r="H255" s="4"/>
      <c r="I255" s="17" t="n">
        <v>0</v>
      </c>
      <c r="J255" s="17" t="n">
        <v>0</v>
      </c>
    </row>
    <row collapsed="false" customFormat="false" customHeight="false" hidden="false" ht="12.1" outlineLevel="0" r="256">
      <c r="A256" s="3" t="s">
        <f>=I256</f>
      </c>
      <c r="B256" s="4" t="s">
        <f>=Request!B258</f>
      </c>
      <c r="C256" s="4" t="s">
        <f>=Request!C258</f>
      </c>
      <c r="D256" s="4" t="s">
        <f>=ROUND(J256/C16,2)</f>
      </c>
      <c r="E256" s="4" t="s">
        <f>=Request!E258</f>
      </c>
      <c r="F256" s="4" t="s">
        <f>=Request!F258</f>
      </c>
      <c r="G256" s="4" t="s">
        <f>=ROUND(D256*E256,2)</f>
      </c>
      <c r="H256" s="4"/>
      <c r="I256" s="17" t="n">
        <v>0</v>
      </c>
      <c r="J256" s="17" t="n">
        <v>0</v>
      </c>
    </row>
    <row collapsed="false" customFormat="false" customHeight="false" hidden="false" ht="12.1" outlineLevel="0" r="257">
      <c r="A257" s="3" t="s">
        <f>=I257</f>
      </c>
      <c r="B257" s="4" t="s">
        <f>=Request!B259</f>
      </c>
      <c r="C257" s="4" t="s">
        <f>=Request!C259</f>
      </c>
      <c r="D257" s="4" t="s">
        <f>=ROUND(J257/C16,2)</f>
      </c>
      <c r="E257" s="4" t="s">
        <f>=Request!E259</f>
      </c>
      <c r="F257" s="4" t="s">
        <f>=Request!F259</f>
      </c>
      <c r="G257" s="4" t="s">
        <f>=ROUND(D257*E257,2)</f>
      </c>
      <c r="H257" s="4"/>
      <c r="I257" s="17" t="n">
        <v>0</v>
      </c>
      <c r="J257" s="17" t="n">
        <v>0</v>
      </c>
    </row>
    <row collapsed="false" customFormat="false" customHeight="false" hidden="false" ht="12.1" outlineLevel="0" r="258">
      <c r="A258" s="3"/>
      <c r="B258" s="4"/>
      <c r="C258" s="4"/>
      <c r="D258" s="4"/>
      <c r="E258" s="4"/>
      <c r="F258" s="9" t="inlineStr">
        <is>
          <t>Subtotal:</t>
        </is>
      </c>
      <c r="G258" s="9" t="s">
        <f>=SUM(G248:G257)</f>
      </c>
    </row>
    <row collapsed="false" customFormat="false" customHeight="false" hidden="false" ht="12.1" outlineLevel="0" r="259">
      <c r="A259" s="1" t="inlineStr">
        <is>
          <t> </t>
        </is>
      </c>
      <c r="B259" s="0" t="inlineStr">
        <is>
          <t> </t>
        </is>
      </c>
    </row>
    <row collapsed="false" customFormat="false" customHeight="false" hidden="false" ht="12.1" outlineLevel="0" r="260">
      <c r="A260" s="3"/>
      <c r="B260" s="4"/>
      <c r="C260" s="4"/>
      <c r="D260" s="4"/>
      <c r="E260" s="4"/>
      <c r="F260" s="9" t="inlineStr">
        <is>
          <t>Total USD:</t>
        </is>
      </c>
      <c r="G260" s="9" t="s">
        <f>=SUM(G20:G259)/2</f>
      </c>
    </row>
  </sheetData>
  <autoFilter ref="A18:J239">
    <filterColumn colId="4">
      <customFilters>
        <customFilter operator="notEqual" val="0"/>
      </customFilters>
    </filterColumn>
  </autoFilter>
  <printOptions headings="false" gridLines="false" gridLinesSet="true" horizontalCentered="false" verticalCentered="false"/>
  <pageMargins left="0.5" right="0.5" top="1.0" bottom="1.0" header="0.5" footer="0.5"/>
  <pageSetup paperSize="9" scale="79" fitToHeight="0" orientation="portrait" useFirstPageNumber="1" verticalDpi="0" r:id="rId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Company/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2024-03-29T02:11:16.00Z</dcterms:created>
  <dc:title/>
  <dc:subject/>
  <dc:creator>VCM Webshop</dc:creator>
  <dc:description/>
  <cp:revision>0</cp:revision>
</cp:coreProperties>
</file>